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saudeniteroi-my.sharepoint.com/personal/dadm_fesaude_niteroi_rj_gov_br/Documents/DADM/Contratações/02- Serviços/Nutrição RAPS Licitação Sem conversão 720.494-2022/"/>
    </mc:Choice>
  </mc:AlternateContent>
  <xr:revisionPtr revIDLastSave="12" documentId="13_ncr:1_{F8C057B6-3227-46C5-A30E-E844F280D2F3}" xr6:coauthVersionLast="47" xr6:coauthVersionMax="47" xr10:uidLastSave="{EC82B5CD-481E-4784-8658-23A12C95B1E3}"/>
  <bookViews>
    <workbookView xWindow="-120" yWindow="-120" windowWidth="29040" windowHeight="15720" xr2:uid="{9BEA002E-DF92-4F35-9D4D-4D8DBEE14C65}"/>
  </bookViews>
  <sheets>
    <sheet name="Planilha Simplificada" sheetId="1" r:id="rId1"/>
    <sheet name="PO Diarista" sheetId="3" r:id="rId2"/>
    <sheet name="PO Plantonista" sheetId="5" r:id="rId3"/>
    <sheet name="Relação do Plantonista" sheetId="2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103" i="5"/>
  <c r="G99" i="5"/>
  <c r="G96" i="5"/>
  <c r="G94" i="5"/>
  <c r="H89" i="5"/>
  <c r="G112" i="5" s="1"/>
  <c r="G79" i="5"/>
  <c r="G77" i="5"/>
  <c r="G76" i="5"/>
  <c r="G75" i="5"/>
  <c r="G74" i="5"/>
  <c r="G66" i="5"/>
  <c r="G64" i="5"/>
  <c r="G63" i="5"/>
  <c r="H54" i="5"/>
  <c r="H53" i="5"/>
  <c r="H59" i="5" s="1"/>
  <c r="G50" i="5"/>
  <c r="G67" i="5" s="1"/>
  <c r="G37" i="5"/>
  <c r="H32" i="5"/>
  <c r="G18" i="5"/>
  <c r="D14" i="1"/>
  <c r="E14" i="1" s="1"/>
  <c r="H32" i="3"/>
  <c r="G103" i="3"/>
  <c r="G99" i="3"/>
  <c r="G96" i="3"/>
  <c r="G94" i="3"/>
  <c r="H89" i="3"/>
  <c r="G112" i="3" s="1"/>
  <c r="G79" i="3"/>
  <c r="G77" i="3"/>
  <c r="G76" i="3"/>
  <c r="G75" i="3"/>
  <c r="G74" i="3"/>
  <c r="G66" i="3"/>
  <c r="G64" i="3"/>
  <c r="G63" i="3"/>
  <c r="H54" i="3"/>
  <c r="G50" i="3"/>
  <c r="G67" i="3" s="1"/>
  <c r="G37" i="3"/>
  <c r="G18" i="3"/>
  <c r="D15" i="1"/>
  <c r="E15" i="1" s="1"/>
  <c r="E6" i="1"/>
  <c r="E7" i="1"/>
  <c r="E8" i="1"/>
  <c r="E9" i="1"/>
  <c r="C6" i="1"/>
  <c r="F6" i="1" s="1"/>
  <c r="C7" i="1"/>
  <c r="F7" i="1" s="1"/>
  <c r="C8" i="1"/>
  <c r="F8" i="1" s="1"/>
  <c r="C9" i="1"/>
  <c r="F9" i="1" s="1"/>
  <c r="C5" i="1"/>
  <c r="F5" i="1" s="1"/>
  <c r="H72" i="5" l="1"/>
  <c r="G108" i="5"/>
  <c r="H65" i="5"/>
  <c r="H63" i="5"/>
  <c r="H64" i="5"/>
  <c r="G78" i="5"/>
  <c r="H78" i="5" s="1"/>
  <c r="H76" i="5"/>
  <c r="H77" i="5"/>
  <c r="H79" i="5"/>
  <c r="H74" i="5"/>
  <c r="H66" i="5"/>
  <c r="H67" i="5" s="1"/>
  <c r="H37" i="5"/>
  <c r="H36" i="5"/>
  <c r="H38" i="5" s="1"/>
  <c r="H68" i="5"/>
  <c r="H42" i="5"/>
  <c r="H43" i="5"/>
  <c r="H76" i="3"/>
  <c r="H74" i="3"/>
  <c r="H77" i="3"/>
  <c r="G78" i="3"/>
  <c r="H53" i="3"/>
  <c r="H59" i="3" s="1"/>
  <c r="H63" i="3"/>
  <c r="H72" i="3"/>
  <c r="H68" i="3"/>
  <c r="H37" i="3"/>
  <c r="G108" i="3"/>
  <c r="H65" i="3"/>
  <c r="H66" i="3"/>
  <c r="H67" i="3" s="1"/>
  <c r="H36" i="3"/>
  <c r="H78" i="3"/>
  <c r="H79" i="3"/>
  <c r="E10" i="1"/>
  <c r="E16" i="1"/>
  <c r="F10" i="1"/>
  <c r="D16" i="1"/>
  <c r="H48" i="5" l="1"/>
  <c r="H47" i="5"/>
  <c r="H46" i="5"/>
  <c r="H45" i="5"/>
  <c r="H44" i="5"/>
  <c r="H49" i="5"/>
  <c r="H69" i="5"/>
  <c r="G110" i="5" s="1"/>
  <c r="B20" i="1"/>
  <c r="B19" i="1"/>
  <c r="H38" i="3"/>
  <c r="H43" i="3" s="1"/>
  <c r="H64" i="3"/>
  <c r="H69" i="3" s="1"/>
  <c r="G110" i="3" s="1"/>
  <c r="H50" i="5" l="1"/>
  <c r="H75" i="5"/>
  <c r="H80" i="5" s="1"/>
  <c r="H83" i="5" s="1"/>
  <c r="G111" i="5" s="1"/>
  <c r="H60" i="5"/>
  <c r="H42" i="3"/>
  <c r="H45" i="3"/>
  <c r="H44" i="3"/>
  <c r="H49" i="3"/>
  <c r="H48" i="3"/>
  <c r="H46" i="3"/>
  <c r="H47" i="3"/>
  <c r="G109" i="5" l="1"/>
  <c r="H93" i="5"/>
  <c r="H94" i="5" s="1"/>
  <c r="H95" i="5" s="1"/>
  <c r="H96" i="5" s="1"/>
  <c r="H50" i="3"/>
  <c r="H75" i="3" s="1"/>
  <c r="H80" i="3" s="1"/>
  <c r="H83" i="3" s="1"/>
  <c r="G111" i="3" s="1"/>
  <c r="H97" i="5" l="1"/>
  <c r="H60" i="3"/>
  <c r="H93" i="3" s="1"/>
  <c r="H94" i="3" s="1"/>
  <c r="H95" i="3" s="1"/>
  <c r="H96" i="3" s="1"/>
  <c r="H99" i="5" l="1"/>
  <c r="H100" i="5"/>
  <c r="G109" i="3"/>
  <c r="H97" i="3"/>
  <c r="H101" i="5" l="1"/>
  <c r="H102" i="5"/>
  <c r="H99" i="3"/>
  <c r="H100" i="3"/>
  <c r="H104" i="5" l="1"/>
  <c r="G113" i="5" s="1"/>
  <c r="G114" i="5" s="1"/>
  <c r="H102" i="3"/>
  <c r="H101" i="3"/>
  <c r="H104" i="3" l="1"/>
  <c r="G113" i="3" s="1"/>
  <c r="G1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UNIVASF</author>
  </authors>
  <commentList>
    <comment ref="G65" authorId="0" shapeId="0" xr:uid="{19BE1F30-4B92-47EF-A79A-E1E983D088E3}">
      <text>
        <r>
          <rPr>
            <b/>
            <sz val="9"/>
            <color indexed="81"/>
            <rFont val="Segoe UI"/>
            <family val="2"/>
          </rPr>
          <t>A soma do percentual da linha C e da linha F deve ser de no máximo 4%.
Fundamentação legal: IN 05/2017 e Orientação 26 de 10/08/2020.</t>
        </r>
      </text>
    </comment>
    <comment ref="G68" authorId="0" shapeId="0" xr:uid="{6F6D96E5-9A91-4576-9ED1-FE720F9E6C64}">
      <text>
        <r>
          <rPr>
            <b/>
            <sz val="9"/>
            <color indexed="81"/>
            <rFont val="Segoe UI"/>
            <family val="2"/>
          </rPr>
          <t>A soma do percentual da linha C e da linha F deve ser de no máximo 4%.
Fundamentação legal: IN 05/2017 e Orientação 26 de 10/08/2020.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UNIVASF</author>
  </authors>
  <commentList>
    <comment ref="G65" authorId="0" shapeId="0" xr:uid="{1CE8179F-8E0F-443F-9B71-83572AA70282}">
      <text>
        <r>
          <rPr>
            <b/>
            <sz val="9"/>
            <color indexed="81"/>
            <rFont val="Segoe UI"/>
            <family val="2"/>
          </rPr>
          <t>A soma do percentual da linha C e da linha F deve ser de no máximo 4%.
Fundamentação legal: IN 05/2017 e Orientação 26 de 10/08/2020.</t>
        </r>
      </text>
    </comment>
    <comment ref="G68" authorId="0" shapeId="0" xr:uid="{77950A13-26B5-4865-8872-AD5CFA704221}">
      <text>
        <r>
          <rPr>
            <b/>
            <sz val="9"/>
            <color indexed="81"/>
            <rFont val="Segoe UI"/>
            <family val="2"/>
          </rPr>
          <t>A soma do percentual da linha C e da linha F deve ser de no máximo 4%.
Fundamentação legal: IN 05/2017 e Orientação 26 de 10/08/2020.</t>
        </r>
      </text>
    </comment>
  </commentList>
</comments>
</file>

<file path=xl/sharedStrings.xml><?xml version="1.0" encoding="utf-8"?>
<sst xmlns="http://schemas.openxmlformats.org/spreadsheetml/2006/main" count="422" uniqueCount="166">
  <si>
    <t>OBJETO</t>
  </si>
  <si>
    <t>Contratação de empresa especializada para a prestação de serviços de alimentação, contemplando os processos de: produção, transporte e distribuição de refeições aos serviços que integram a Rede de Atenção Psicossocial (RAPS) do Município de Niterói, sob a gestão da Fundação Estatal de Saúde (FeSaúde).</t>
  </si>
  <si>
    <t>REFEIÇÕES</t>
  </si>
  <si>
    <t>Tipo</t>
  </si>
  <si>
    <t>Qnt. Mês ( A )</t>
  </si>
  <si>
    <t>Qnt. Anual ( B )</t>
  </si>
  <si>
    <t>Valor Médio Unitário refeição               ( C )</t>
  </si>
  <si>
    <t>Valor Médio Mês                              ( A )*( C )</t>
  </si>
  <si>
    <t>Valor Médio Anual                                    ( B )*( C )</t>
  </si>
  <si>
    <t>Desjejum</t>
  </si>
  <si>
    <t>Almoço</t>
  </si>
  <si>
    <t>Lanche</t>
  </si>
  <si>
    <t>Jantar</t>
  </si>
  <si>
    <t>Ceia</t>
  </si>
  <si>
    <t>Total:</t>
  </si>
  <si>
    <t>MÃO DE OBRA (COPEIRO)</t>
  </si>
  <si>
    <t>Qnt. Posto ao Mês ( A )</t>
  </si>
  <si>
    <t>Valor Médio Unitário Posto Mês ( B )</t>
  </si>
  <si>
    <t>Valor Médio Mês     ( C )                             ( A )*( B )</t>
  </si>
  <si>
    <t>Valor Médio Anual                                    ( C ) * 12</t>
  </si>
  <si>
    <t>Diarista (40h)</t>
  </si>
  <si>
    <t>Plantonista (12x36h)</t>
  </si>
  <si>
    <t>VALOR MENSAL ESTIMADO DA CONTRATAÇÃO</t>
  </si>
  <si>
    <t>VALOR TOTAL ESTIMADO DA CONTRATAÇÃO</t>
  </si>
  <si>
    <t>ANEXO - PROPOSTA DE PREÇOS E PLANILHA DE CUSTOS E FORMAÇÃO DE PREÇOS</t>
  </si>
  <si>
    <t>Nº do Processo</t>
  </si>
  <si>
    <t>Licitação nº</t>
  </si>
  <si>
    <t xml:space="preserve">Discriminação dos Serviços </t>
  </si>
  <si>
    <t>A</t>
  </si>
  <si>
    <t>Data de apresentação da proposta (dia/mês/ano)</t>
  </si>
  <si>
    <t>B</t>
  </si>
  <si>
    <t>Município/UF</t>
  </si>
  <si>
    <t>C</t>
  </si>
  <si>
    <t xml:space="preserve">Ano da Convenção Coletiva de Trabalho </t>
  </si>
  <si>
    <t>D</t>
  </si>
  <si>
    <t>Número do Registro no MTE</t>
  </si>
  <si>
    <t>F</t>
  </si>
  <si>
    <t>Nº de meses de execução contratual</t>
  </si>
  <si>
    <t>IDENTIFICAÇÃO DO SERVIÇO</t>
  </si>
  <si>
    <t>Tipo de serviço</t>
  </si>
  <si>
    <t>Unidade de Medida</t>
  </si>
  <si>
    <t>Quantidade de Postos</t>
  </si>
  <si>
    <t>Serviços de Limpeza, Conservação e Copeiragem</t>
  </si>
  <si>
    <t>Posto</t>
  </si>
  <si>
    <t>MÃO-DE-OBRA</t>
  </si>
  <si>
    <t>Dados complementares para composição dos custos referente à mão-de-obra.</t>
  </si>
  <si>
    <t>Tipo de serviço (mesmo serviço com características distintas)</t>
  </si>
  <si>
    <t>Classificação Brasileira de Ocupações (CBO)</t>
  </si>
  <si>
    <t>5134-25</t>
  </si>
  <si>
    <t>Salário Normativo da Categoria Profissional</t>
  </si>
  <si>
    <t>Categoria profissional (vinculada à execução contratual)</t>
  </si>
  <si>
    <t>Copeira</t>
  </si>
  <si>
    <t>Data base da categoria ( dia/mês/ano)</t>
  </si>
  <si>
    <r>
      <t>Quantidade de empregados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por posto de serviço</t>
    </r>
  </si>
  <si>
    <t>MÓDULO 1 – COMPOSIÇÃO DA REMUNERAÇÃO</t>
  </si>
  <si>
    <t>Composição da Remuneração</t>
  </si>
  <si>
    <t>% Total</t>
  </si>
  <si>
    <t>Valor (R$)</t>
  </si>
  <si>
    <t>Salário Base</t>
  </si>
  <si>
    <t>Adicional de Insalubridade</t>
  </si>
  <si>
    <t>Adicional Noturno</t>
  </si>
  <si>
    <t>Adicional de Hora Noturna Reduzida</t>
  </si>
  <si>
    <t>E</t>
  </si>
  <si>
    <t>Outros (Especificar)</t>
  </si>
  <si>
    <t>TOTAL MÓDULO 1</t>
  </si>
  <si>
    <t>MÓDULO 2  - ENCARGOS E BENEFÍCIOS ANUAIS, MENSAIS E DIÁRIOS</t>
  </si>
  <si>
    <t>2.1</t>
  </si>
  <si>
    <t>SUBMÓDULO 2.1 - 13º SALÁRIO E ADICIONAL DE FÉRIAS</t>
  </si>
  <si>
    <t xml:space="preserve">13º Salário </t>
  </si>
  <si>
    <t xml:space="preserve">Adicional de Férias </t>
  </si>
  <si>
    <t>TOTAL SUBMÓDULO 2.1</t>
  </si>
  <si>
    <t>BASE DE CÁLCULO DO SUBMÓDULO 2.2 = MÓDULO 1 + SUBMÓDULO 2.1</t>
  </si>
  <si>
    <t>2.2</t>
  </si>
  <si>
    <t>SUBMÓDULO 2.2 - ENCARGOS PREVIDENCIÁRIOS E FGTS</t>
  </si>
  <si>
    <t>%</t>
  </si>
  <si>
    <t>INSS</t>
  </si>
  <si>
    <t>SESI ou SESC</t>
  </si>
  <si>
    <t>SENAI ou SENAC</t>
  </si>
  <si>
    <t>INCRA</t>
  </si>
  <si>
    <t>SALÁRIO EDUCAÇÃO</t>
  </si>
  <si>
    <t>F.G.T.S.</t>
  </si>
  <si>
    <t>G</t>
  </si>
  <si>
    <t>SAT-GIL/RAT</t>
  </si>
  <si>
    <t>H</t>
  </si>
  <si>
    <t>SEBRAE</t>
  </si>
  <si>
    <t>TOTAL SUBMÓDULO 2.2</t>
  </si>
  <si>
    <t>2.3</t>
  </si>
  <si>
    <t>SUBMÓDULO 2.3 - BENEFÍCIOS MENSAIS E DIÁRIOS</t>
  </si>
  <si>
    <t>Valor unitário</t>
  </si>
  <si>
    <t>Vale Transporte</t>
  </si>
  <si>
    <t xml:space="preserve">Auxílio alimentação </t>
  </si>
  <si>
    <t>Assistência Médica Ambulatorial (Cláusula 14ª da CCT vigente)</t>
  </si>
  <si>
    <t>Assistência Odontológica</t>
  </si>
  <si>
    <t>Auxilio Creche</t>
  </si>
  <si>
    <t>Seguro de vida, invalidez e funeral</t>
  </si>
  <si>
    <t>TOTAL SUBMÓDULO 2.3</t>
  </si>
  <si>
    <t>TOTAL MÓDULO 2</t>
  </si>
  <si>
    <t>MÓDULO 3 – 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</si>
  <si>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</si>
  <si>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</si>
  <si>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</si>
  <si>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</si>
  <si>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SOBRE OS ENCARGOS</t>
  </si>
  <si>
    <t>MULTA DO FGTS SOBRE O AVISO PRÉVIO TRABALHADO</t>
  </si>
  <si>
    <t>TOTAL - MÓDULO 3</t>
  </si>
  <si>
    <t>MÓDULO 4 – CUSTO DE REPOSIÇÃO DO PROFISSIONAL AUSENTE</t>
  </si>
  <si>
    <t>Base de Cálculo para o Custo de Reposição do Profissional Ausente</t>
  </si>
  <si>
    <t>4.1</t>
  </si>
  <si>
    <t>SUBMÓDULO 4.1 – 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</si>
  <si>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</si>
  <si>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</si>
  <si>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</si>
  <si>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</si>
  <si>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</si>
  <si>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AUSÊNCIA POR DOENÇA</t>
  </si>
  <si>
    <t>Total</t>
  </si>
  <si>
    <t>4.2</t>
  </si>
  <si>
    <t>SUBMÓDULO 4.2 -REPOSIÇÃO DO PROFISSIONAL NO INTERVALO PARA REPOUSO E ALIMENTAÇÃO</t>
  </si>
  <si>
    <t>SUBSTITUIÇÃO NA INTRAJORNADA</t>
  </si>
  <si>
    <t>TOTAL - MÓDULO 4</t>
  </si>
  <si>
    <t>MÓDULO 5 – INSUMOS, EQUIPAMENTOS E DEPRECIAÇÃO</t>
  </si>
  <si>
    <t>Insumos Diversos</t>
  </si>
  <si>
    <t>Uniformes</t>
  </si>
  <si>
    <t>Materiais e Equipamentos</t>
  </si>
  <si>
    <t>TOTAL - MÓDULO 5</t>
  </si>
  <si>
    <t>MÓDULO 6 – CUSTOS INDIRETOS, TRIBUTOS E LUCRO</t>
  </si>
  <si>
    <t>CUSTOS INDIRETOS, TRIBUTOS E LUCRO</t>
  </si>
  <si>
    <t>Base de Cálculo dos Custos Indiretos</t>
  </si>
  <si>
    <t>CUSTOS INDIRETOS</t>
  </si>
  <si>
    <t>Base de Cálculo do Lucro</t>
  </si>
  <si>
    <t>LUCRO</t>
  </si>
  <si>
    <t>Base de Cálculo dos Tributos</t>
  </si>
  <si>
    <t>TRIBUTOS</t>
  </si>
  <si>
    <t>BASE DE CÁLCULO TRIBUTOS</t>
  </si>
  <si>
    <t>C.1. Tributos Federais (PIS)</t>
  </si>
  <si>
    <t>C.2. Tributos Federais (COFINS)</t>
  </si>
  <si>
    <t>C.3 – TRIBUTOS MUNICIPAIS (ISS)</t>
  </si>
  <si>
    <t>Total de Tributos</t>
  </si>
  <si>
    <t>TOTAL - MÓDULO 6</t>
  </si>
  <si>
    <t>CUSTO TOTAL DA MÃO DE OBRA – VALOR TOTAL POR POSTO</t>
  </si>
  <si>
    <t>Mão-de-obra vinculada à execução contratual (valor por empregado)</t>
  </si>
  <si>
    <t>Valor Unit.(R$)</t>
  </si>
  <si>
    <t>Módulo 1 – Composição da Remuneração</t>
  </si>
  <si>
    <t>Módulo 2 – Encargos, Benefícios Mensais e Diários</t>
  </si>
  <si>
    <t>Módulo 3 – Provisão para Rescisão</t>
  </si>
  <si>
    <t>Módulo 4 – Custo Reposição Profissional Ausente</t>
  </si>
  <si>
    <t>Módulo 5 – Insumos, Materiais e Equipamentos</t>
  </si>
  <si>
    <t>Módulo 6 – Custos Indiretos, Tributos e Lucro</t>
  </si>
  <si>
    <t>VALOR TOTAL POR FUNCIONÁRIO</t>
  </si>
  <si>
    <t>COPEIRO (12-36H) DA UAI</t>
  </si>
  <si>
    <t>POSTO</t>
  </si>
  <si>
    <t>HORÁRIO</t>
  </si>
  <si>
    <t>HORAS</t>
  </si>
  <si>
    <t>DIA SEMANA</t>
  </si>
  <si>
    <t>POSTO A</t>
  </si>
  <si>
    <t>08-20h</t>
  </si>
  <si>
    <t>SEGUNDA</t>
  </si>
  <si>
    <t>DESCANSO</t>
  </si>
  <si>
    <t>20-08h</t>
  </si>
  <si>
    <t>POSTO B</t>
  </si>
  <si>
    <t>TERÇA</t>
  </si>
  <si>
    <t>QUARTA</t>
  </si>
  <si>
    <t>QUINTA</t>
  </si>
  <si>
    <t>SEXTA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</si>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</sst>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mm/yyyy"/>
    <numFmt numFmtId="165" formatCode="d/m/yyyy"/>
    <numFmt numFmtId="166" formatCode="[$R$-416]\ #,##0.00;[Red]\-[$R$-416]\ #,##0.00"/>
    <numFmt numFmtId="167" formatCode="dd/mm/yy"/>
    <numFmt numFmtId="168" formatCode="&quot;R$ 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rgb="FFC5E0B3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C000"/>
        <bgColor rgb="FFC5E0B3"/>
      </patternFill>
    </fill>
    <fill>
      <patternFill patternType="solid">
        <fgColor theme="2"/>
        <bgColor rgb="FFFFFFCC"/>
      </patternFill>
    </fill>
    <fill>
      <patternFill patternType="solid">
        <fgColor rgb="FFFFC000"/>
        <bgColor rgb="FFBFBFBF"/>
      </patternFill>
    </fill>
    <fill>
      <patternFill patternType="solid">
        <fgColor theme="2"/>
        <bgColor rgb="FFBFBFBF"/>
      </patternFill>
    </fill>
    <fill>
      <patternFill patternType="solid">
        <fgColor theme="2"/>
        <bgColor rgb="FFCC99FF"/>
      </patternFill>
    </fill>
    <fill>
      <patternFill patternType="solid">
        <fgColor rgb="FFFFC000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10" fontId="7" fillId="11" borderId="1" xfId="0" applyNumberFormat="1" applyFont="1" applyFill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center" vertical="center"/>
    </xf>
    <xf numFmtId="10" fontId="7" fillId="11" borderId="3" xfId="0" applyNumberFormat="1" applyFont="1" applyFill="1" applyBorder="1" applyAlignment="1">
      <alignment horizontal="center" vertical="center"/>
    </xf>
    <xf numFmtId="166" fontId="7" fillId="6" borderId="6" xfId="0" applyNumberFormat="1" applyFont="1" applyFill="1" applyBorder="1" applyAlignment="1">
      <alignment horizontal="center" vertical="center"/>
    </xf>
    <xf numFmtId="166" fontId="10" fillId="12" borderId="1" xfId="0" applyNumberFormat="1" applyFont="1" applyFill="1" applyBorder="1" applyAlignment="1">
      <alignment horizontal="center" vertical="center"/>
    </xf>
    <xf numFmtId="10" fontId="7" fillId="1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166" fontId="9" fillId="8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0" fontId="9" fillId="7" borderId="1" xfId="0" applyNumberFormat="1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/>
    </xf>
    <xf numFmtId="2" fontId="7" fillId="11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0" fontId="7" fillId="10" borderId="1" xfId="0" applyNumberFormat="1" applyFont="1" applyFill="1" applyBorder="1" applyAlignment="1">
      <alignment horizontal="center" vertical="center"/>
    </xf>
    <xf numFmtId="166" fontId="7" fillId="11" borderId="1" xfId="0" applyNumberFormat="1" applyFont="1" applyFill="1" applyBorder="1" applyAlignment="1">
      <alignment horizontal="center" vertical="center"/>
    </xf>
    <xf numFmtId="10" fontId="7" fillId="7" borderId="1" xfId="0" applyNumberFormat="1" applyFont="1" applyFill="1" applyBorder="1" applyAlignment="1">
      <alignment horizontal="center" vertical="center"/>
    </xf>
    <xf numFmtId="10" fontId="8" fillId="1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11" borderId="1" xfId="1" applyNumberFormat="1" applyFont="1" applyFill="1" applyBorder="1" applyAlignment="1">
      <alignment horizontal="center" vertical="center"/>
    </xf>
    <xf numFmtId="166" fontId="7" fillId="16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12" borderId="1" xfId="0" applyFont="1" applyFill="1" applyBorder="1" applyAlignment="1">
      <alignment horizontal="center" vertical="center"/>
    </xf>
    <xf numFmtId="166" fontId="9" fillId="12" borderId="1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7" fillId="1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saude\Downloads\PROPOSTA-PLANILHA--AJUSTADA.xlsx" TargetMode="External"/><Relationship Id="rId1" Type="http://schemas.openxmlformats.org/officeDocument/2006/relationships/externalLinkPath" Target="file:///C:\Users\Fesaude\Downloads\PROPOSTA-PLANILHA--AJUS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POSTA"/>
      <sheetName val="Preço m²"/>
      <sheetName val="Encarregado"/>
      <sheetName val="Servente"/>
      <sheetName val="Copeira"/>
      <sheetName val="Uniformes"/>
      <sheetName val="Equipamento"/>
      <sheetName val="Materiail de Limpeza"/>
      <sheetName val="Material Copeiragem- 1ª Entrega"/>
      <sheetName val="Mat. Copeiragem - Entregas Subs"/>
    </sheetNames>
    <sheetDataSet>
      <sheetData sheetId="0"/>
      <sheetData sheetId="1"/>
      <sheetData sheetId="2">
        <row r="96">
          <cell r="G96">
            <v>1.38E-2</v>
          </cell>
        </row>
        <row r="98">
          <cell r="G98">
            <v>1.4999999999999999E-2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FE53-740C-4E4A-84A2-BD943E39DF9D}">
  <sheetPr>
    <pageSetUpPr fitToPage="1"/>
  </sheetPr>
  <dimension ref="A1:F20"/>
  <sheetViews>
    <sheetView tabSelected="1" topLeftCell="A7" zoomScale="90" zoomScaleNormal="90" workbookViewId="0">
      <selection activeCell="N9" sqref="N9"/>
    </sheetView>
  </sheetViews>
  <sheetFormatPr defaultColWidth="20.5703125" defaultRowHeight="24.95" customHeight="1"/>
  <cols>
    <col min="1" max="1" width="14.42578125" style="5" customWidth="1"/>
    <col min="2" max="2" width="16.42578125" style="5" customWidth="1"/>
    <col min="3" max="3" width="15.140625" style="5" customWidth="1"/>
    <col min="4" max="4" width="18.42578125" style="5" customWidth="1"/>
    <col min="5" max="5" width="17" style="5" customWidth="1"/>
    <col min="6" max="6" width="17.140625" style="5" customWidth="1"/>
    <col min="7" max="16384" width="20.5703125" style="5"/>
  </cols>
  <sheetData>
    <row r="1" spans="1:6" ht="72.75" customHeight="1">
      <c r="A1" s="9" t="s">
        <v>0</v>
      </c>
      <c r="B1" s="53" t="s">
        <v>1</v>
      </c>
      <c r="C1" s="53"/>
      <c r="D1" s="53"/>
      <c r="E1" s="53"/>
      <c r="F1" s="53"/>
    </row>
    <row r="3" spans="1:6" ht="24.95" customHeight="1">
      <c r="A3" s="49" t="s">
        <v>2</v>
      </c>
      <c r="B3" s="50"/>
      <c r="C3" s="50"/>
      <c r="D3" s="50"/>
      <c r="E3" s="50"/>
      <c r="F3" s="51"/>
    </row>
    <row r="4" spans="1:6" ht="4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24.95" customHeight="1">
      <c r="A5" s="2" t="s">
        <v>9</v>
      </c>
      <c r="B5" s="6">
        <v>3270</v>
      </c>
      <c r="C5" s="6">
        <f>B5*12</f>
        <v>39240</v>
      </c>
      <c r="D5" s="7">
        <v>0</v>
      </c>
      <c r="E5" s="7">
        <f>B5*D5</f>
        <v>0</v>
      </c>
      <c r="F5" s="7">
        <f>C5*D5</f>
        <v>0</v>
      </c>
    </row>
    <row r="6" spans="1:6" ht="24.95" customHeight="1">
      <c r="A6" s="2" t="s">
        <v>10</v>
      </c>
      <c r="B6" s="6">
        <v>3490</v>
      </c>
      <c r="C6" s="6">
        <f t="shared" ref="C6:C9" si="0">B6*12</f>
        <v>41880</v>
      </c>
      <c r="D6" s="7">
        <v>0</v>
      </c>
      <c r="E6" s="7">
        <f t="shared" ref="E6:E9" si="1">B6*D6</f>
        <v>0</v>
      </c>
      <c r="F6" s="7">
        <f t="shared" ref="F6:F9" si="2">C6*D6</f>
        <v>0</v>
      </c>
    </row>
    <row r="7" spans="1:6" ht="24.95" customHeight="1">
      <c r="A7" s="2" t="s">
        <v>11</v>
      </c>
      <c r="B7" s="6">
        <v>3160</v>
      </c>
      <c r="C7" s="6">
        <f t="shared" si="0"/>
        <v>37920</v>
      </c>
      <c r="D7" s="7">
        <v>0</v>
      </c>
      <c r="E7" s="7">
        <f t="shared" si="1"/>
        <v>0</v>
      </c>
      <c r="F7" s="7">
        <f t="shared" si="2"/>
        <v>0</v>
      </c>
    </row>
    <row r="8" spans="1:6" ht="24.95" customHeight="1">
      <c r="A8" s="2" t="s">
        <v>12</v>
      </c>
      <c r="B8" s="6">
        <v>300</v>
      </c>
      <c r="C8" s="6">
        <f t="shared" si="0"/>
        <v>3600</v>
      </c>
      <c r="D8" s="7">
        <v>0</v>
      </c>
      <c r="E8" s="7">
        <f t="shared" si="1"/>
        <v>0</v>
      </c>
      <c r="F8" s="7">
        <f t="shared" si="2"/>
        <v>0</v>
      </c>
    </row>
    <row r="9" spans="1:6" ht="24.95" customHeight="1">
      <c r="A9" s="2" t="s">
        <v>13</v>
      </c>
      <c r="B9" s="6">
        <v>240</v>
      </c>
      <c r="C9" s="6">
        <f t="shared" si="0"/>
        <v>2880</v>
      </c>
      <c r="D9" s="7">
        <v>0</v>
      </c>
      <c r="E9" s="7">
        <f t="shared" si="1"/>
        <v>0</v>
      </c>
      <c r="F9" s="7">
        <f t="shared" si="2"/>
        <v>0</v>
      </c>
    </row>
    <row r="10" spans="1:6" ht="24.95" customHeight="1" thickBot="1">
      <c r="D10" s="4" t="s">
        <v>14</v>
      </c>
      <c r="E10" s="3">
        <f>SUM(E5:E9)</f>
        <v>0</v>
      </c>
      <c r="F10" s="3">
        <f>SUM(F5:F9)</f>
        <v>0</v>
      </c>
    </row>
    <row r="11" spans="1:6" ht="24.95" customHeight="1" thickTop="1"/>
    <row r="12" spans="1:6" ht="24.95" customHeight="1" thickTop="1">
      <c r="A12" s="52" t="s">
        <v>15</v>
      </c>
      <c r="B12" s="52"/>
      <c r="C12" s="52"/>
      <c r="D12" s="52"/>
      <c r="E12" s="52"/>
      <c r="F12" s="8"/>
    </row>
    <row r="13" spans="1:6" ht="45">
      <c r="A13" s="2" t="s">
        <v>3</v>
      </c>
      <c r="B13" s="2" t="s">
        <v>16</v>
      </c>
      <c r="C13" s="2" t="s">
        <v>17</v>
      </c>
      <c r="D13" s="2" t="s">
        <v>18</v>
      </c>
      <c r="E13" s="2" t="s">
        <v>19</v>
      </c>
    </row>
    <row r="14" spans="1:6" ht="27" customHeight="1">
      <c r="A14" s="2" t="s">
        <v>20</v>
      </c>
      <c r="B14" s="6">
        <v>4</v>
      </c>
      <c r="C14" s="7">
        <v>0</v>
      </c>
      <c r="D14" s="7">
        <f>B14*C14</f>
        <v>0</v>
      </c>
      <c r="E14" s="7">
        <f>D14*12</f>
        <v>0</v>
      </c>
    </row>
    <row r="15" spans="1:6" ht="30">
      <c r="A15" s="2" t="s">
        <v>21</v>
      </c>
      <c r="B15" s="6">
        <v>2</v>
      </c>
      <c r="C15" s="7">
        <v>0</v>
      </c>
      <c r="D15" s="7">
        <f>B15*C15</f>
        <v>0</v>
      </c>
      <c r="E15" s="7">
        <f>D15*12</f>
        <v>0</v>
      </c>
    </row>
    <row r="16" spans="1:6" ht="24.95" customHeight="1" thickBot="1">
      <c r="C16" s="4" t="s">
        <v>14</v>
      </c>
      <c r="D16" s="3">
        <f>SUM(D14:D15)</f>
        <v>0</v>
      </c>
      <c r="E16" s="3">
        <f>SUM(E14:E15)</f>
        <v>0</v>
      </c>
    </row>
    <row r="17" spans="1:2" ht="24.95" customHeight="1" thickTop="1"/>
    <row r="19" spans="1:2" ht="75">
      <c r="A19" s="2" t="s">
        <v>22</v>
      </c>
      <c r="B19" s="17">
        <f>E10+D16</f>
        <v>0</v>
      </c>
    </row>
    <row r="20" spans="1:2" ht="58.5" customHeight="1">
      <c r="A20" s="2" t="s">
        <v>23</v>
      </c>
      <c r="B20" s="17">
        <f>F10+E16</f>
        <v>0</v>
      </c>
    </row>
  </sheetData>
  <mergeCells count="3">
    <mergeCell ref="A3:F3"/>
    <mergeCell ref="A12:E12"/>
    <mergeCell ref="B1:F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6429-7DA2-4BBD-BF8F-BC650E533B08}">
  <sheetPr>
    <pageSetUpPr fitToPage="1"/>
  </sheetPr>
  <dimension ref="A1:I114"/>
  <sheetViews>
    <sheetView topLeftCell="A90" workbookViewId="0">
      <selection sqref="A1:H114"/>
    </sheetView>
  </sheetViews>
  <sheetFormatPr defaultRowHeight="20.100000000000001" customHeight="1"/>
  <cols>
    <col min="1" max="7" width="9.140625" style="44"/>
    <col min="8" max="8" width="13.42578125" style="44" customWidth="1"/>
    <col min="9" max="16384" width="9.140625" style="44"/>
  </cols>
  <sheetData>
    <row r="1" spans="1:8" ht="20.100000000000001" customHeight="1">
      <c r="A1" s="90" t="s">
        <v>24</v>
      </c>
      <c r="B1" s="90"/>
      <c r="C1" s="90"/>
      <c r="D1" s="90"/>
      <c r="E1" s="90"/>
      <c r="F1" s="90"/>
      <c r="G1" s="90"/>
      <c r="H1" s="90"/>
    </row>
    <row r="2" spans="1:8" ht="20.100000000000001" customHeight="1">
      <c r="A2" s="77" t="s">
        <v>25</v>
      </c>
      <c r="B2" s="77"/>
      <c r="C2" s="77"/>
      <c r="D2" s="77"/>
      <c r="E2" s="77"/>
      <c r="F2" s="77"/>
      <c r="G2" s="77"/>
      <c r="H2" s="77"/>
    </row>
    <row r="3" spans="1:8" ht="20.100000000000001" customHeight="1">
      <c r="A3" s="77" t="s">
        <v>26</v>
      </c>
      <c r="B3" s="77"/>
      <c r="C3" s="91"/>
      <c r="D3" s="91"/>
      <c r="E3" s="91"/>
      <c r="F3" s="91"/>
      <c r="G3" s="91"/>
      <c r="H3" s="91"/>
    </row>
    <row r="4" spans="1:8" ht="20.100000000000001" customHeight="1">
      <c r="A4" s="59"/>
      <c r="B4" s="59"/>
      <c r="C4" s="59"/>
      <c r="D4" s="59"/>
      <c r="E4" s="59"/>
      <c r="F4" s="59"/>
      <c r="G4" s="59"/>
      <c r="H4" s="59"/>
    </row>
    <row r="5" spans="1:8" ht="20.100000000000001" customHeight="1">
      <c r="A5" s="92" t="s">
        <v>27</v>
      </c>
      <c r="B5" s="92"/>
      <c r="C5" s="92"/>
      <c r="D5" s="92"/>
      <c r="E5" s="92"/>
      <c r="F5" s="92"/>
      <c r="G5" s="92"/>
      <c r="H5" s="92"/>
    </row>
    <row r="6" spans="1:8" ht="20.100000000000001" customHeight="1">
      <c r="A6" s="18" t="s">
        <v>28</v>
      </c>
      <c r="B6" s="59" t="s">
        <v>29</v>
      </c>
      <c r="C6" s="59"/>
      <c r="D6" s="59"/>
      <c r="E6" s="59"/>
      <c r="F6" s="59"/>
      <c r="G6" s="59"/>
      <c r="H6" s="19"/>
    </row>
    <row r="7" spans="1:8" ht="20.100000000000001" customHeight="1">
      <c r="A7" s="18" t="s">
        <v>30</v>
      </c>
      <c r="B7" s="59" t="s">
        <v>31</v>
      </c>
      <c r="C7" s="59"/>
      <c r="D7" s="59"/>
      <c r="E7" s="59"/>
      <c r="F7" s="59"/>
      <c r="G7" s="59"/>
      <c r="H7" s="20"/>
    </row>
    <row r="8" spans="1:8" ht="20.100000000000001" customHeight="1">
      <c r="A8" s="21" t="s">
        <v>32</v>
      </c>
      <c r="B8" s="73" t="s">
        <v>33</v>
      </c>
      <c r="C8" s="73"/>
      <c r="D8" s="73"/>
      <c r="E8" s="73"/>
      <c r="F8" s="73"/>
      <c r="G8" s="73"/>
      <c r="H8" s="22"/>
    </row>
    <row r="9" spans="1:8" ht="20.100000000000001" customHeight="1">
      <c r="A9" s="21" t="s">
        <v>34</v>
      </c>
      <c r="B9" s="67" t="s">
        <v>35</v>
      </c>
      <c r="C9" s="67"/>
      <c r="D9" s="67"/>
      <c r="E9" s="67"/>
      <c r="F9" s="67"/>
      <c r="G9" s="67"/>
      <c r="H9" s="22"/>
    </row>
    <row r="10" spans="1:8" ht="20.100000000000001" customHeight="1">
      <c r="A10" s="18" t="s">
        <v>36</v>
      </c>
      <c r="B10" s="59" t="s">
        <v>37</v>
      </c>
      <c r="C10" s="59"/>
      <c r="D10" s="59"/>
      <c r="E10" s="59"/>
      <c r="F10" s="59"/>
      <c r="G10" s="59"/>
      <c r="H10" s="23">
        <v>12</v>
      </c>
    </row>
    <row r="11" spans="1:8" ht="20.100000000000001" customHeight="1">
      <c r="A11" s="59"/>
      <c r="B11" s="59"/>
      <c r="C11" s="59"/>
      <c r="D11" s="59"/>
      <c r="E11" s="59"/>
      <c r="F11" s="59"/>
      <c r="G11" s="59"/>
      <c r="H11" s="59"/>
    </row>
    <row r="12" spans="1:8" ht="20.100000000000001" customHeight="1">
      <c r="A12" s="92" t="s">
        <v>38</v>
      </c>
      <c r="B12" s="92"/>
      <c r="C12" s="92"/>
      <c r="D12" s="92"/>
      <c r="E12" s="92"/>
      <c r="F12" s="92"/>
      <c r="G12" s="92"/>
      <c r="H12" s="92"/>
    </row>
    <row r="13" spans="1:8" ht="20.100000000000001" customHeight="1">
      <c r="A13" s="93" t="s">
        <v>39</v>
      </c>
      <c r="B13" s="93"/>
      <c r="C13" s="93"/>
      <c r="D13" s="93"/>
      <c r="E13" s="94" t="s">
        <v>40</v>
      </c>
      <c r="F13" s="94"/>
      <c r="G13" s="94" t="s">
        <v>41</v>
      </c>
      <c r="H13" s="94"/>
    </row>
    <row r="14" spans="1:8" ht="27.75" customHeight="1">
      <c r="A14" s="73" t="s">
        <v>42</v>
      </c>
      <c r="B14" s="73"/>
      <c r="C14" s="73"/>
      <c r="D14" s="73"/>
      <c r="E14" s="88" t="s">
        <v>43</v>
      </c>
      <c r="F14" s="88"/>
      <c r="G14" s="73">
        <v>4</v>
      </c>
      <c r="H14" s="73"/>
    </row>
    <row r="15" spans="1:8" ht="20.100000000000001" customHeight="1">
      <c r="A15" s="67"/>
      <c r="B15" s="67"/>
      <c r="C15" s="67"/>
      <c r="D15" s="67"/>
      <c r="E15" s="67"/>
      <c r="F15" s="67"/>
      <c r="G15" s="67"/>
      <c r="H15" s="67"/>
    </row>
    <row r="16" spans="1:8" ht="20.100000000000001" customHeight="1">
      <c r="A16" s="89" t="s">
        <v>44</v>
      </c>
      <c r="B16" s="89"/>
      <c r="C16" s="89"/>
      <c r="D16" s="89"/>
      <c r="E16" s="89"/>
      <c r="F16" s="89"/>
      <c r="G16" s="89"/>
      <c r="H16" s="89"/>
    </row>
    <row r="17" spans="1:9" ht="20.100000000000001" customHeight="1">
      <c r="A17" s="89" t="s">
        <v>45</v>
      </c>
      <c r="B17" s="89"/>
      <c r="C17" s="89"/>
      <c r="D17" s="89"/>
      <c r="E17" s="89"/>
      <c r="F17" s="89"/>
      <c r="G17" s="89"/>
      <c r="H17" s="89"/>
    </row>
    <row r="18" spans="1:9" ht="33.75" customHeight="1">
      <c r="A18" s="24">
        <v>1</v>
      </c>
      <c r="B18" s="73" t="s">
        <v>46</v>
      </c>
      <c r="C18" s="73"/>
      <c r="D18" s="73"/>
      <c r="E18" s="73"/>
      <c r="F18" s="73"/>
      <c r="G18" s="86" t="str">
        <f>A14</f>
        <v>Serviços de Limpeza, Conservação e Copeiragem</v>
      </c>
      <c r="H18" s="86"/>
    </row>
    <row r="19" spans="1:9" ht="20.100000000000001" customHeight="1">
      <c r="A19" s="24">
        <v>2</v>
      </c>
      <c r="B19" s="67" t="s">
        <v>47</v>
      </c>
      <c r="C19" s="67"/>
      <c r="D19" s="67"/>
      <c r="E19" s="67"/>
      <c r="F19" s="67"/>
      <c r="G19" s="67" t="s">
        <v>48</v>
      </c>
      <c r="H19" s="67"/>
    </row>
    <row r="20" spans="1:9" ht="20.100000000000001" customHeight="1">
      <c r="A20" s="24">
        <v>3</v>
      </c>
      <c r="B20" s="67" t="s">
        <v>49</v>
      </c>
      <c r="C20" s="67"/>
      <c r="D20" s="67"/>
      <c r="E20" s="67"/>
      <c r="F20" s="67"/>
      <c r="G20" s="87"/>
      <c r="H20" s="87"/>
    </row>
    <row r="21" spans="1:9" ht="20.100000000000001" customHeight="1">
      <c r="A21" s="24">
        <v>4</v>
      </c>
      <c r="B21" s="67" t="s">
        <v>50</v>
      </c>
      <c r="C21" s="67"/>
      <c r="D21" s="67"/>
      <c r="E21" s="67"/>
      <c r="F21" s="67"/>
      <c r="G21" s="67" t="s">
        <v>51</v>
      </c>
      <c r="H21" s="67"/>
    </row>
    <row r="22" spans="1:9" ht="20.100000000000001" customHeight="1">
      <c r="A22" s="24">
        <v>5</v>
      </c>
      <c r="B22" s="67" t="s">
        <v>52</v>
      </c>
      <c r="C22" s="67"/>
      <c r="D22" s="67"/>
      <c r="E22" s="67"/>
      <c r="F22" s="67"/>
      <c r="G22" s="84"/>
      <c r="H22" s="84"/>
    </row>
    <row r="23" spans="1:9" ht="20.100000000000001" customHeight="1">
      <c r="A23" s="24">
        <v>6</v>
      </c>
      <c r="B23" s="67" t="s">
        <v>53</v>
      </c>
      <c r="C23" s="67"/>
      <c r="D23" s="67"/>
      <c r="E23" s="67"/>
      <c r="F23" s="67"/>
      <c r="G23" s="85"/>
      <c r="H23" s="85"/>
    </row>
    <row r="24" spans="1:9" ht="20.100000000000001" customHeight="1">
      <c r="A24" s="67"/>
      <c r="B24" s="67"/>
      <c r="C24" s="67"/>
      <c r="D24" s="67"/>
      <c r="E24" s="67"/>
      <c r="F24" s="67"/>
      <c r="G24" s="67"/>
      <c r="H24" s="67"/>
    </row>
    <row r="25" spans="1:9" ht="20.100000000000001" customHeight="1">
      <c r="A25" s="62" t="s">
        <v>54</v>
      </c>
      <c r="B25" s="62"/>
      <c r="C25" s="62"/>
      <c r="D25" s="62"/>
      <c r="E25" s="62"/>
      <c r="F25" s="62"/>
      <c r="G25" s="62"/>
      <c r="H25" s="62"/>
    </row>
    <row r="26" spans="1:9" ht="20.100000000000001" customHeight="1">
      <c r="A26" s="66" t="s">
        <v>55</v>
      </c>
      <c r="B26" s="66"/>
      <c r="C26" s="66"/>
      <c r="D26" s="66"/>
      <c r="E26" s="66"/>
      <c r="F26" s="66"/>
      <c r="G26" s="25" t="s">
        <v>56</v>
      </c>
      <c r="H26" s="25" t="s">
        <v>57</v>
      </c>
    </row>
    <row r="27" spans="1:9" ht="20.100000000000001" customHeight="1">
      <c r="A27" s="24" t="s">
        <v>28</v>
      </c>
      <c r="B27" s="67" t="s">
        <v>58</v>
      </c>
      <c r="C27" s="67"/>
      <c r="D27" s="67"/>
      <c r="E27" s="67"/>
      <c r="F27" s="67"/>
      <c r="G27" s="26"/>
      <c r="H27" s="27">
        <v>0</v>
      </c>
    </row>
    <row r="28" spans="1:9" ht="20.100000000000001" customHeight="1">
      <c r="A28" s="24" t="s">
        <v>30</v>
      </c>
      <c r="B28" s="67" t="s">
        <v>59</v>
      </c>
      <c r="C28" s="67"/>
      <c r="D28" s="67"/>
      <c r="E28" s="67"/>
      <c r="F28" s="67"/>
      <c r="G28" s="28"/>
      <c r="H28" s="27">
        <v>0</v>
      </c>
    </row>
    <row r="29" spans="1:9" ht="20.100000000000001" customHeight="1">
      <c r="A29" s="24" t="s">
        <v>32</v>
      </c>
      <c r="B29" s="74" t="s">
        <v>60</v>
      </c>
      <c r="C29" s="75"/>
      <c r="D29" s="75"/>
      <c r="E29" s="75"/>
      <c r="F29" s="76"/>
      <c r="G29" s="28"/>
      <c r="H29" s="27">
        <v>0</v>
      </c>
      <c r="I29" s="45"/>
    </row>
    <row r="30" spans="1:9" ht="20.100000000000001" customHeight="1">
      <c r="A30" s="24" t="s">
        <v>34</v>
      </c>
      <c r="B30" s="81" t="s">
        <v>61</v>
      </c>
      <c r="C30" s="82"/>
      <c r="D30" s="82"/>
      <c r="E30" s="82"/>
      <c r="F30" s="83"/>
      <c r="G30" s="26"/>
      <c r="H30" s="29">
        <v>0</v>
      </c>
    </row>
    <row r="31" spans="1:9" ht="20.100000000000001" customHeight="1">
      <c r="A31" s="24" t="s">
        <v>62</v>
      </c>
      <c r="B31" s="73" t="s">
        <v>63</v>
      </c>
      <c r="C31" s="73"/>
      <c r="D31" s="73"/>
      <c r="E31" s="73"/>
      <c r="F31" s="73"/>
      <c r="G31" s="26"/>
      <c r="H31" s="27">
        <v>0</v>
      </c>
    </row>
    <row r="32" spans="1:9" ht="20.100000000000001" customHeight="1">
      <c r="A32" s="62" t="s">
        <v>64</v>
      </c>
      <c r="B32" s="62"/>
      <c r="C32" s="62"/>
      <c r="D32" s="62"/>
      <c r="E32" s="62"/>
      <c r="F32" s="62"/>
      <c r="G32" s="62"/>
      <c r="H32" s="30">
        <f>SUM(H27:H31)</f>
        <v>0</v>
      </c>
    </row>
    <row r="33" spans="1:8" ht="20.100000000000001" customHeight="1">
      <c r="A33" s="61"/>
      <c r="B33" s="61"/>
      <c r="C33" s="61"/>
      <c r="D33" s="61"/>
      <c r="E33" s="61"/>
      <c r="F33" s="61"/>
      <c r="G33" s="61"/>
      <c r="H33" s="61"/>
    </row>
    <row r="34" spans="1:8" ht="20.100000000000001" customHeight="1">
      <c r="A34" s="62" t="s">
        <v>65</v>
      </c>
      <c r="B34" s="62"/>
      <c r="C34" s="62"/>
      <c r="D34" s="62"/>
      <c r="E34" s="62"/>
      <c r="F34" s="62"/>
      <c r="G34" s="62"/>
      <c r="H34" s="62"/>
    </row>
    <row r="35" spans="1:8" ht="20.100000000000001" customHeight="1">
      <c r="A35" s="25" t="s">
        <v>66</v>
      </c>
      <c r="B35" s="66" t="s">
        <v>67</v>
      </c>
      <c r="C35" s="66"/>
      <c r="D35" s="66"/>
      <c r="E35" s="66"/>
      <c r="F35" s="66"/>
      <c r="G35" s="25" t="s">
        <v>56</v>
      </c>
      <c r="H35" s="25" t="s">
        <v>57</v>
      </c>
    </row>
    <row r="36" spans="1:8" ht="20.100000000000001" customHeight="1">
      <c r="A36" s="24" t="s">
        <v>28</v>
      </c>
      <c r="B36" s="73" t="s">
        <v>68</v>
      </c>
      <c r="C36" s="73"/>
      <c r="D36" s="73"/>
      <c r="E36" s="73"/>
      <c r="F36" s="73"/>
      <c r="G36" s="31">
        <v>8.3299999999999999E-2</v>
      </c>
      <c r="H36" s="32">
        <f>H32*G36</f>
        <v>0</v>
      </c>
    </row>
    <row r="37" spans="1:8" ht="20.100000000000001" customHeight="1">
      <c r="A37" s="24" t="s">
        <v>30</v>
      </c>
      <c r="B37" s="73" t="s">
        <v>69</v>
      </c>
      <c r="C37" s="73"/>
      <c r="D37" s="73"/>
      <c r="E37" s="73"/>
      <c r="F37" s="73"/>
      <c r="G37" s="31">
        <f>1/3/12</f>
        <v>2.7777777777777776E-2</v>
      </c>
      <c r="H37" s="27">
        <f>H32*G37</f>
        <v>0</v>
      </c>
    </row>
    <row r="38" spans="1:8" ht="20.100000000000001" customHeight="1">
      <c r="A38" s="77" t="s">
        <v>70</v>
      </c>
      <c r="B38" s="77"/>
      <c r="C38" s="77"/>
      <c r="D38" s="77"/>
      <c r="E38" s="77"/>
      <c r="F38" s="77"/>
      <c r="G38" s="77"/>
      <c r="H38" s="33">
        <f>SUM(H36:H37)</f>
        <v>0</v>
      </c>
    </row>
    <row r="39" spans="1:8" ht="20.100000000000001" customHeight="1">
      <c r="A39" s="78"/>
      <c r="B39" s="79"/>
      <c r="C39" s="79"/>
      <c r="D39" s="79"/>
      <c r="E39" s="79"/>
      <c r="F39" s="79"/>
      <c r="G39" s="79"/>
      <c r="H39" s="80"/>
    </row>
    <row r="40" spans="1:8" ht="20.100000000000001" customHeight="1">
      <c r="A40" s="56" t="s">
        <v>71</v>
      </c>
      <c r="B40" s="57"/>
      <c r="C40" s="57"/>
      <c r="D40" s="57"/>
      <c r="E40" s="57"/>
      <c r="F40" s="57"/>
      <c r="G40" s="57"/>
      <c r="H40" s="58"/>
    </row>
    <row r="41" spans="1:8" ht="20.100000000000001" customHeight="1">
      <c r="A41" s="34" t="s">
        <v>72</v>
      </c>
      <c r="B41" s="66" t="s">
        <v>73</v>
      </c>
      <c r="C41" s="66"/>
      <c r="D41" s="66"/>
      <c r="E41" s="66"/>
      <c r="F41" s="66"/>
      <c r="G41" s="25" t="s">
        <v>74</v>
      </c>
      <c r="H41" s="25" t="s">
        <v>57</v>
      </c>
    </row>
    <row r="42" spans="1:8" ht="20.100000000000001" customHeight="1">
      <c r="A42" s="24" t="s">
        <v>28</v>
      </c>
      <c r="B42" s="67" t="s">
        <v>75</v>
      </c>
      <c r="C42" s="67"/>
      <c r="D42" s="67"/>
      <c r="E42" s="67"/>
      <c r="F42" s="67"/>
      <c r="G42" s="26">
        <v>0.2</v>
      </c>
      <c r="H42" s="27">
        <f>(H$32+H$38)*G42</f>
        <v>0</v>
      </c>
    </row>
    <row r="43" spans="1:8" ht="20.100000000000001" customHeight="1">
      <c r="A43" s="24" t="s">
        <v>30</v>
      </c>
      <c r="B43" s="67" t="s">
        <v>76</v>
      </c>
      <c r="C43" s="67"/>
      <c r="D43" s="67"/>
      <c r="E43" s="67"/>
      <c r="F43" s="67"/>
      <c r="G43" s="26">
        <v>1.4999999999999999E-2</v>
      </c>
      <c r="H43" s="27">
        <f t="shared" ref="H43:H49" si="0">(H$32+H$38)*G43</f>
        <v>0</v>
      </c>
    </row>
    <row r="44" spans="1:8" ht="20.100000000000001" customHeight="1">
      <c r="A44" s="24" t="s">
        <v>32</v>
      </c>
      <c r="B44" s="67" t="s">
        <v>77</v>
      </c>
      <c r="C44" s="67"/>
      <c r="D44" s="67"/>
      <c r="E44" s="67"/>
      <c r="F44" s="67"/>
      <c r="G44" s="26">
        <v>0.01</v>
      </c>
      <c r="H44" s="27">
        <f t="shared" si="0"/>
        <v>0</v>
      </c>
    </row>
    <row r="45" spans="1:8" ht="20.100000000000001" customHeight="1">
      <c r="A45" s="23" t="s">
        <v>34</v>
      </c>
      <c r="B45" s="59" t="s">
        <v>78</v>
      </c>
      <c r="C45" s="59"/>
      <c r="D45" s="59"/>
      <c r="E45" s="59"/>
      <c r="F45" s="59"/>
      <c r="G45" s="26">
        <v>2E-3</v>
      </c>
      <c r="H45" s="27">
        <f t="shared" si="0"/>
        <v>0</v>
      </c>
    </row>
    <row r="46" spans="1:8" ht="20.100000000000001" customHeight="1">
      <c r="A46" s="23" t="s">
        <v>62</v>
      </c>
      <c r="B46" s="59" t="s">
        <v>79</v>
      </c>
      <c r="C46" s="59"/>
      <c r="D46" s="59"/>
      <c r="E46" s="59"/>
      <c r="F46" s="59"/>
      <c r="G46" s="26">
        <v>2.5000000000000001E-2</v>
      </c>
      <c r="H46" s="27">
        <f t="shared" si="0"/>
        <v>0</v>
      </c>
    </row>
    <row r="47" spans="1:8" ht="20.100000000000001" customHeight="1">
      <c r="A47" s="23" t="s">
        <v>36</v>
      </c>
      <c r="B47" s="59" t="s">
        <v>80</v>
      </c>
      <c r="C47" s="59"/>
      <c r="D47" s="59"/>
      <c r="E47" s="59"/>
      <c r="F47" s="59"/>
      <c r="G47" s="26">
        <v>0.08</v>
      </c>
      <c r="H47" s="27">
        <f t="shared" si="0"/>
        <v>0</v>
      </c>
    </row>
    <row r="48" spans="1:8" ht="20.100000000000001" customHeight="1">
      <c r="A48" s="23" t="s">
        <v>81</v>
      </c>
      <c r="B48" s="59" t="s">
        <v>82</v>
      </c>
      <c r="C48" s="59"/>
      <c r="D48" s="59"/>
      <c r="E48" s="59"/>
      <c r="F48" s="59"/>
      <c r="G48" s="35">
        <v>0.02</v>
      </c>
      <c r="H48" s="27">
        <f t="shared" si="0"/>
        <v>0</v>
      </c>
    </row>
    <row r="49" spans="1:8" ht="20.100000000000001" customHeight="1">
      <c r="A49" s="23" t="s">
        <v>83</v>
      </c>
      <c r="B49" s="59" t="s">
        <v>84</v>
      </c>
      <c r="C49" s="59"/>
      <c r="D49" s="59"/>
      <c r="E49" s="59"/>
      <c r="F49" s="59"/>
      <c r="G49" s="26">
        <v>6.0000000000000001E-3</v>
      </c>
      <c r="H49" s="27">
        <f t="shared" si="0"/>
        <v>0</v>
      </c>
    </row>
    <row r="50" spans="1:8" ht="20.100000000000001" customHeight="1">
      <c r="A50" s="77" t="s">
        <v>85</v>
      </c>
      <c r="B50" s="77"/>
      <c r="C50" s="77"/>
      <c r="D50" s="77"/>
      <c r="E50" s="77"/>
      <c r="F50" s="77"/>
      <c r="G50" s="36">
        <f>SUM(G42:G49)</f>
        <v>0.3580000000000001</v>
      </c>
      <c r="H50" s="33">
        <f>SUM(H42:H49)</f>
        <v>0</v>
      </c>
    </row>
    <row r="51" spans="1:8" ht="20.100000000000001" customHeight="1">
      <c r="A51" s="78"/>
      <c r="B51" s="79"/>
      <c r="C51" s="79"/>
      <c r="D51" s="79"/>
      <c r="E51" s="79"/>
      <c r="F51" s="79"/>
      <c r="G51" s="79"/>
      <c r="H51" s="80"/>
    </row>
    <row r="52" spans="1:8" ht="20.100000000000001" customHeight="1">
      <c r="A52" s="34" t="s">
        <v>86</v>
      </c>
      <c r="B52" s="66" t="s">
        <v>87</v>
      </c>
      <c r="C52" s="66"/>
      <c r="D52" s="66"/>
      <c r="E52" s="66"/>
      <c r="F52" s="66"/>
      <c r="G52" s="25" t="s">
        <v>88</v>
      </c>
      <c r="H52" s="25" t="s">
        <v>57</v>
      </c>
    </row>
    <row r="53" spans="1:8" ht="20.100000000000001" customHeight="1">
      <c r="A53" s="24" t="s">
        <v>28</v>
      </c>
      <c r="B53" s="67" t="s">
        <v>89</v>
      </c>
      <c r="C53" s="67"/>
      <c r="D53" s="67"/>
      <c r="E53" s="67"/>
      <c r="F53" s="67"/>
      <c r="G53" s="37"/>
      <c r="H53" s="27">
        <f>IF(G53*22*2-(H27*0.06)&lt;0,0,G53*22*2-(H27*0.06))</f>
        <v>0</v>
      </c>
    </row>
    <row r="54" spans="1:8" ht="20.100000000000001" customHeight="1">
      <c r="A54" s="24" t="s">
        <v>30</v>
      </c>
      <c r="B54" s="67" t="s">
        <v>90</v>
      </c>
      <c r="C54" s="67"/>
      <c r="D54" s="67"/>
      <c r="E54" s="67"/>
      <c r="F54" s="67"/>
      <c r="G54" s="37"/>
      <c r="H54" s="27">
        <f>G54*21</f>
        <v>0</v>
      </c>
    </row>
    <row r="55" spans="1:8" ht="20.100000000000001" customHeight="1">
      <c r="A55" s="24" t="s">
        <v>32</v>
      </c>
      <c r="B55" s="74" t="s">
        <v>91</v>
      </c>
      <c r="C55" s="75"/>
      <c r="D55" s="75"/>
      <c r="E55" s="75"/>
      <c r="F55" s="75"/>
      <c r="G55" s="76"/>
      <c r="H55" s="38">
        <v>0</v>
      </c>
    </row>
    <row r="56" spans="1:8" ht="20.100000000000001" customHeight="1">
      <c r="A56" s="24" t="s">
        <v>34</v>
      </c>
      <c r="B56" s="74" t="s">
        <v>92</v>
      </c>
      <c r="C56" s="75"/>
      <c r="D56" s="75"/>
      <c r="E56" s="75"/>
      <c r="F56" s="75"/>
      <c r="G56" s="76"/>
      <c r="H56" s="38">
        <v>0</v>
      </c>
    </row>
    <row r="57" spans="1:8" ht="20.100000000000001" customHeight="1">
      <c r="A57" s="24" t="s">
        <v>62</v>
      </c>
      <c r="B57" s="74" t="s">
        <v>93</v>
      </c>
      <c r="C57" s="75"/>
      <c r="D57" s="75"/>
      <c r="E57" s="75"/>
      <c r="F57" s="75"/>
      <c r="G57" s="76"/>
      <c r="H57" s="38">
        <v>0</v>
      </c>
    </row>
    <row r="58" spans="1:8" ht="20.100000000000001" customHeight="1">
      <c r="A58" s="24" t="s">
        <v>36</v>
      </c>
      <c r="B58" s="74" t="s">
        <v>94</v>
      </c>
      <c r="C58" s="75"/>
      <c r="D58" s="75"/>
      <c r="E58" s="75"/>
      <c r="F58" s="75"/>
      <c r="G58" s="76"/>
      <c r="H58" s="38">
        <v>0</v>
      </c>
    </row>
    <row r="59" spans="1:8" ht="20.100000000000001" customHeight="1">
      <c r="A59" s="77" t="s">
        <v>95</v>
      </c>
      <c r="B59" s="77"/>
      <c r="C59" s="77"/>
      <c r="D59" s="77"/>
      <c r="E59" s="77"/>
      <c r="F59" s="77"/>
      <c r="G59" s="77"/>
      <c r="H59" s="33">
        <f>SUM(H53:H58)</f>
        <v>0</v>
      </c>
    </row>
    <row r="60" spans="1:8" ht="20.100000000000001" customHeight="1">
      <c r="A60" s="62" t="s">
        <v>96</v>
      </c>
      <c r="B60" s="62"/>
      <c r="C60" s="62"/>
      <c r="D60" s="62"/>
      <c r="E60" s="62"/>
      <c r="F60" s="62"/>
      <c r="G60" s="62"/>
      <c r="H60" s="30">
        <f>H38+H50+H59</f>
        <v>0</v>
      </c>
    </row>
    <row r="61" spans="1:8" ht="20.100000000000001" customHeight="1">
      <c r="A61" s="67"/>
      <c r="B61" s="67"/>
      <c r="C61" s="67"/>
      <c r="D61" s="67"/>
      <c r="E61" s="67"/>
      <c r="F61" s="67"/>
      <c r="G61" s="67"/>
      <c r="H61" s="67"/>
    </row>
    <row r="62" spans="1:8" ht="20.100000000000001" customHeight="1">
      <c r="A62" s="62" t="s">
        <v>97</v>
      </c>
      <c r="B62" s="62"/>
      <c r="C62" s="62"/>
      <c r="D62" s="62"/>
      <c r="E62" s="62"/>
      <c r="F62" s="62"/>
      <c r="G62" s="62"/>
      <c r="H62" s="62"/>
    </row>
    <row r="63" spans="1:8" ht="20.100000000000001" customHeight="1">
      <c r="A63" s="23" t="s">
        <v>28</v>
      </c>
      <c r="B63" s="67" t="s">
        <v>98</v>
      </c>
      <c r="C63" s="67"/>
      <c r="D63" s="67"/>
      <c r="E63" s="67"/>
      <c r="F63" s="67"/>
      <c r="G63" s="39">
        <f>1/12*5%</f>
        <v>4.1666666666666666E-3</v>
      </c>
      <c r="H63" s="38">
        <f>H$32*G63</f>
        <v>0</v>
      </c>
    </row>
    <row r="64" spans="1:8" ht="20.100000000000001" customHeight="1">
      <c r="A64" s="23" t="s">
        <v>30</v>
      </c>
      <c r="B64" s="67" t="s">
        <v>99</v>
      </c>
      <c r="C64" s="67"/>
      <c r="D64" s="67"/>
      <c r="E64" s="67"/>
      <c r="F64" s="67"/>
      <c r="G64" s="39">
        <f>G47</f>
        <v>0.08</v>
      </c>
      <c r="H64" s="38">
        <f>G64*H63</f>
        <v>0</v>
      </c>
    </row>
    <row r="65" spans="1:8" ht="20.100000000000001" customHeight="1">
      <c r="A65" s="23" t="s">
        <v>32</v>
      </c>
      <c r="B65" s="73" t="s">
        <v>100</v>
      </c>
      <c r="C65" s="73"/>
      <c r="D65" s="73"/>
      <c r="E65" s="73"/>
      <c r="F65" s="73"/>
      <c r="G65" s="39">
        <v>2E-3</v>
      </c>
      <c r="H65" s="38">
        <f>H$32*G65</f>
        <v>0</v>
      </c>
    </row>
    <row r="66" spans="1:8" ht="20.100000000000001" customHeight="1">
      <c r="A66" s="23" t="s">
        <v>34</v>
      </c>
      <c r="B66" s="67" t="s">
        <v>101</v>
      </c>
      <c r="C66" s="67"/>
      <c r="D66" s="67"/>
      <c r="E66" s="67"/>
      <c r="F66" s="67"/>
      <c r="G66" s="39">
        <f>7/30/12*95%</f>
        <v>1.8472222222222223E-2</v>
      </c>
      <c r="H66" s="38">
        <f>H$32*G66</f>
        <v>0</v>
      </c>
    </row>
    <row r="67" spans="1:8" ht="20.100000000000001" customHeight="1">
      <c r="A67" s="23" t="s">
        <v>62</v>
      </c>
      <c r="B67" s="67" t="s">
        <v>102</v>
      </c>
      <c r="C67" s="67"/>
      <c r="D67" s="67"/>
      <c r="E67" s="67"/>
      <c r="F67" s="67"/>
      <c r="G67" s="39">
        <f>G50</f>
        <v>0.3580000000000001</v>
      </c>
      <c r="H67" s="38">
        <f>H66*G50</f>
        <v>0</v>
      </c>
    </row>
    <row r="68" spans="1:8" ht="20.100000000000001" customHeight="1">
      <c r="A68" s="23" t="s">
        <v>36</v>
      </c>
      <c r="B68" s="67" t="s">
        <v>103</v>
      </c>
      <c r="C68" s="67"/>
      <c r="D68" s="67"/>
      <c r="E68" s="67"/>
      <c r="F68" s="67"/>
      <c r="G68" s="39">
        <v>3.7999999999999999E-2</v>
      </c>
      <c r="H68" s="38">
        <f>H32*G68</f>
        <v>0</v>
      </c>
    </row>
    <row r="69" spans="1:8" ht="20.100000000000001" customHeight="1">
      <c r="A69" s="62" t="s">
        <v>104</v>
      </c>
      <c r="B69" s="62"/>
      <c r="C69" s="62"/>
      <c r="D69" s="62"/>
      <c r="E69" s="62"/>
      <c r="F69" s="62"/>
      <c r="G69" s="62"/>
      <c r="H69" s="30">
        <f>SUM(H63:H68)</f>
        <v>0</v>
      </c>
    </row>
    <row r="70" spans="1:8" ht="20.100000000000001" customHeight="1">
      <c r="A70" s="67"/>
      <c r="B70" s="67"/>
      <c r="C70" s="67"/>
      <c r="D70" s="67"/>
      <c r="E70" s="67"/>
      <c r="F70" s="67"/>
      <c r="G70" s="67"/>
      <c r="H70" s="67"/>
    </row>
    <row r="71" spans="1:8" ht="20.100000000000001" customHeight="1">
      <c r="A71" s="62" t="s">
        <v>105</v>
      </c>
      <c r="B71" s="62"/>
      <c r="C71" s="62"/>
      <c r="D71" s="62"/>
      <c r="E71" s="62"/>
      <c r="F71" s="62"/>
      <c r="G71" s="62"/>
      <c r="H71" s="62"/>
    </row>
    <row r="72" spans="1:8" ht="20.100000000000001" customHeight="1">
      <c r="A72" s="72" t="s">
        <v>106</v>
      </c>
      <c r="B72" s="72"/>
      <c r="C72" s="72"/>
      <c r="D72" s="72"/>
      <c r="E72" s="72"/>
      <c r="F72" s="72"/>
      <c r="G72" s="72"/>
      <c r="H72" s="47">
        <f>H32</f>
        <v>0</v>
      </c>
    </row>
    <row r="73" spans="1:8" ht="20.100000000000001" customHeight="1">
      <c r="A73" s="25" t="s">
        <v>107</v>
      </c>
      <c r="B73" s="66" t="s">
        <v>108</v>
      </c>
      <c r="C73" s="66"/>
      <c r="D73" s="66"/>
      <c r="E73" s="66"/>
      <c r="F73" s="66"/>
      <c r="G73" s="66"/>
      <c r="H73" s="25" t="s">
        <v>57</v>
      </c>
    </row>
    <row r="74" spans="1:8" ht="20.100000000000001" customHeight="1">
      <c r="A74" s="23" t="s">
        <v>28</v>
      </c>
      <c r="B74" s="68" t="s">
        <v>109</v>
      </c>
      <c r="C74" s="69"/>
      <c r="D74" s="69"/>
      <c r="E74" s="69"/>
      <c r="F74" s="70"/>
      <c r="G74" s="46">
        <f>1/12</f>
        <v>8.3333333333333329E-2</v>
      </c>
      <c r="H74" s="27">
        <f>G74*H$32</f>
        <v>0</v>
      </c>
    </row>
    <row r="75" spans="1:8" ht="20.100000000000001" customHeight="1">
      <c r="A75" s="23" t="s">
        <v>30</v>
      </c>
      <c r="B75" s="68" t="s">
        <v>110</v>
      </c>
      <c r="C75" s="69"/>
      <c r="D75" s="69"/>
      <c r="E75" s="69"/>
      <c r="F75" s="70"/>
      <c r="G75" s="46">
        <f>(3/365*5%)+(2/365*3%)+(2/365*2%)</f>
        <v>6.8493150684931507E-4</v>
      </c>
      <c r="H75" s="27">
        <f>G75*(H$32+H50)</f>
        <v>0</v>
      </c>
    </row>
    <row r="76" spans="1:8" ht="20.100000000000001" customHeight="1">
      <c r="A76" s="23" t="s">
        <v>32</v>
      </c>
      <c r="B76" s="68" t="s">
        <v>111</v>
      </c>
      <c r="C76" s="69"/>
      <c r="D76" s="69"/>
      <c r="E76" s="69"/>
      <c r="F76" s="70"/>
      <c r="G76" s="46">
        <f>5/365*1.379%</f>
        <v>1.8890410958904109E-4</v>
      </c>
      <c r="H76" s="27">
        <f t="shared" ref="H76:H79" si="1">G76*H$32</f>
        <v>0</v>
      </c>
    </row>
    <row r="77" spans="1:8" ht="20.100000000000001" customHeight="1">
      <c r="A77" s="23" t="s">
        <v>34</v>
      </c>
      <c r="B77" s="68" t="s">
        <v>112</v>
      </c>
      <c r="C77" s="69"/>
      <c r="D77" s="69"/>
      <c r="E77" s="69"/>
      <c r="F77" s="70"/>
      <c r="G77" s="46">
        <f>15/360*2.032%</f>
        <v>8.4666666666666668E-4</v>
      </c>
      <c r="H77" s="27">
        <f t="shared" si="1"/>
        <v>0</v>
      </c>
    </row>
    <row r="78" spans="1:8" ht="20.100000000000001" customHeight="1">
      <c r="A78" s="23" t="s">
        <v>62</v>
      </c>
      <c r="B78" s="68" t="s">
        <v>113</v>
      </c>
      <c r="C78" s="69"/>
      <c r="D78" s="69"/>
      <c r="E78" s="69"/>
      <c r="F78" s="70"/>
      <c r="G78" s="46">
        <f>50%*(4/12)*1.379%*(G74+G36+G37)</f>
        <v>4.4682153703703699E-4</v>
      </c>
      <c r="H78" s="27">
        <f t="shared" si="1"/>
        <v>0</v>
      </c>
    </row>
    <row r="79" spans="1:8" ht="20.100000000000001" customHeight="1">
      <c r="A79" s="23" t="s">
        <v>36</v>
      </c>
      <c r="B79" s="68" t="s">
        <v>114</v>
      </c>
      <c r="C79" s="69"/>
      <c r="D79" s="69"/>
      <c r="E79" s="69"/>
      <c r="F79" s="70"/>
      <c r="G79" s="46">
        <f>1/12/30*5</f>
        <v>1.3888888888888888E-2</v>
      </c>
      <c r="H79" s="27">
        <f t="shared" si="1"/>
        <v>0</v>
      </c>
    </row>
    <row r="80" spans="1:8" ht="20.100000000000001" customHeight="1">
      <c r="A80" s="68" t="s">
        <v>115</v>
      </c>
      <c r="B80" s="69"/>
      <c r="C80" s="69"/>
      <c r="D80" s="69"/>
      <c r="E80" s="69"/>
      <c r="F80" s="69"/>
      <c r="G80" s="70"/>
      <c r="H80" s="27">
        <f>SUM(H74:H79)</f>
        <v>0</v>
      </c>
    </row>
    <row r="81" spans="1:8" ht="27" customHeight="1">
      <c r="A81" s="25" t="s">
        <v>116</v>
      </c>
      <c r="B81" s="71" t="s">
        <v>117</v>
      </c>
      <c r="C81" s="71"/>
      <c r="D81" s="71"/>
      <c r="E81" s="71"/>
      <c r="F81" s="71"/>
      <c r="G81" s="71"/>
      <c r="H81" s="25" t="s">
        <v>57</v>
      </c>
    </row>
    <row r="82" spans="1:8" ht="20.100000000000001" customHeight="1">
      <c r="A82" s="23" t="s">
        <v>28</v>
      </c>
      <c r="B82" s="59" t="s">
        <v>118</v>
      </c>
      <c r="C82" s="59"/>
      <c r="D82" s="59"/>
      <c r="E82" s="59"/>
      <c r="F82" s="59"/>
      <c r="G82" s="59"/>
      <c r="H82" s="27">
        <v>0</v>
      </c>
    </row>
    <row r="83" spans="1:8" ht="20.100000000000001" customHeight="1">
      <c r="A83" s="62" t="s">
        <v>119</v>
      </c>
      <c r="B83" s="62"/>
      <c r="C83" s="62"/>
      <c r="D83" s="62"/>
      <c r="E83" s="62"/>
      <c r="F83" s="62"/>
      <c r="G83" s="62"/>
      <c r="H83" s="30">
        <f>SUM(H80:H80)+H82</f>
        <v>0</v>
      </c>
    </row>
    <row r="84" spans="1:8" ht="20.100000000000001" customHeight="1">
      <c r="A84" s="61"/>
      <c r="B84" s="61"/>
      <c r="C84" s="61"/>
      <c r="D84" s="61"/>
      <c r="E84" s="61"/>
      <c r="F84" s="61"/>
      <c r="G84" s="61"/>
      <c r="H84" s="61"/>
    </row>
    <row r="85" spans="1:8" ht="20.100000000000001" customHeight="1">
      <c r="A85" s="62" t="s">
        <v>120</v>
      </c>
      <c r="B85" s="62"/>
      <c r="C85" s="62"/>
      <c r="D85" s="62"/>
      <c r="E85" s="62"/>
      <c r="F85" s="62"/>
      <c r="G85" s="62"/>
      <c r="H85" s="62"/>
    </row>
    <row r="86" spans="1:8" ht="20.100000000000001" customHeight="1">
      <c r="A86" s="66" t="s">
        <v>121</v>
      </c>
      <c r="B86" s="66"/>
      <c r="C86" s="66"/>
      <c r="D86" s="66"/>
      <c r="E86" s="66"/>
      <c r="F86" s="66"/>
      <c r="G86" s="66"/>
      <c r="H86" s="25" t="s">
        <v>57</v>
      </c>
    </row>
    <row r="87" spans="1:8" ht="20.100000000000001" customHeight="1">
      <c r="A87" s="24" t="s">
        <v>28</v>
      </c>
      <c r="B87" s="67" t="s">
        <v>122</v>
      </c>
      <c r="C87" s="67"/>
      <c r="D87" s="67"/>
      <c r="E87" s="67"/>
      <c r="F87" s="67"/>
      <c r="G87" s="67"/>
      <c r="H87" s="40"/>
    </row>
    <row r="88" spans="1:8" ht="20.100000000000001" customHeight="1">
      <c r="A88" s="24" t="s">
        <v>30</v>
      </c>
      <c r="B88" s="67" t="s">
        <v>123</v>
      </c>
      <c r="C88" s="67"/>
      <c r="D88" s="67"/>
      <c r="E88" s="67"/>
      <c r="F88" s="67"/>
      <c r="G88" s="67"/>
      <c r="H88" s="40"/>
    </row>
    <row r="89" spans="1:8" ht="20.100000000000001" customHeight="1">
      <c r="A89" s="62" t="s">
        <v>124</v>
      </c>
      <c r="B89" s="62"/>
      <c r="C89" s="62"/>
      <c r="D89" s="62"/>
      <c r="E89" s="62"/>
      <c r="F89" s="62"/>
      <c r="G89" s="62"/>
      <c r="H89" s="30">
        <f>SUM(H87:H88)</f>
        <v>0</v>
      </c>
    </row>
    <row r="90" spans="1:8" ht="20.100000000000001" customHeight="1">
      <c r="A90" s="59"/>
      <c r="B90" s="59"/>
      <c r="C90" s="59"/>
      <c r="D90" s="59"/>
      <c r="E90" s="59"/>
      <c r="F90" s="59"/>
      <c r="G90" s="59"/>
      <c r="H90" s="59"/>
    </row>
    <row r="91" spans="1:8" ht="20.100000000000001" customHeight="1">
      <c r="A91" s="62" t="s">
        <v>125</v>
      </c>
      <c r="B91" s="62"/>
      <c r="C91" s="62"/>
      <c r="D91" s="62"/>
      <c r="E91" s="62"/>
      <c r="F91" s="62"/>
      <c r="G91" s="62"/>
      <c r="H91" s="62"/>
    </row>
    <row r="92" spans="1:8" ht="20.100000000000001" customHeight="1">
      <c r="A92" s="25">
        <v>6</v>
      </c>
      <c r="B92" s="66" t="s">
        <v>126</v>
      </c>
      <c r="C92" s="66"/>
      <c r="D92" s="66"/>
      <c r="E92" s="66"/>
      <c r="F92" s="66"/>
      <c r="G92" s="25" t="s">
        <v>74</v>
      </c>
      <c r="H92" s="25" t="s">
        <v>57</v>
      </c>
    </row>
    <row r="93" spans="1:8" ht="20.100000000000001" customHeight="1">
      <c r="A93" s="66" t="s">
        <v>127</v>
      </c>
      <c r="B93" s="66"/>
      <c r="C93" s="66"/>
      <c r="D93" s="66"/>
      <c r="E93" s="66"/>
      <c r="F93" s="66"/>
      <c r="G93" s="66"/>
      <c r="H93" s="47">
        <f>SUM(H32+H60+H69+H83+H89)</f>
        <v>0</v>
      </c>
    </row>
    <row r="94" spans="1:8" ht="20.100000000000001" customHeight="1">
      <c r="A94" s="23" t="s">
        <v>28</v>
      </c>
      <c r="B94" s="59" t="s">
        <v>128</v>
      </c>
      <c r="C94" s="59"/>
      <c r="D94" s="59"/>
      <c r="E94" s="59"/>
      <c r="F94" s="59"/>
      <c r="G94" s="41">
        <f>[1]Encarregado!G96</f>
        <v>1.38E-2</v>
      </c>
      <c r="H94" s="27">
        <f>H93*G94</f>
        <v>0</v>
      </c>
    </row>
    <row r="95" spans="1:8" ht="20.100000000000001" customHeight="1">
      <c r="A95" s="66" t="s">
        <v>129</v>
      </c>
      <c r="B95" s="66"/>
      <c r="C95" s="66"/>
      <c r="D95" s="66"/>
      <c r="E95" s="66"/>
      <c r="F95" s="66"/>
      <c r="G95" s="66"/>
      <c r="H95" s="47">
        <f>SUM(H32+H60+H69+H83+H89+H94)</f>
        <v>0</v>
      </c>
    </row>
    <row r="96" spans="1:8" ht="20.100000000000001" customHeight="1">
      <c r="A96" s="23" t="s">
        <v>30</v>
      </c>
      <c r="B96" s="59" t="s">
        <v>130</v>
      </c>
      <c r="C96" s="59"/>
      <c r="D96" s="59"/>
      <c r="E96" s="59"/>
      <c r="F96" s="59"/>
      <c r="G96" s="41">
        <f>[1]Encarregado!G98</f>
        <v>1.4999999999999999E-2</v>
      </c>
      <c r="H96" s="27">
        <f>H95*G96</f>
        <v>0</v>
      </c>
    </row>
    <row r="97" spans="1:8" ht="20.100000000000001" customHeight="1">
      <c r="A97" s="66" t="s">
        <v>131</v>
      </c>
      <c r="B97" s="66"/>
      <c r="C97" s="66"/>
      <c r="D97" s="66"/>
      <c r="E97" s="66"/>
      <c r="F97" s="66"/>
      <c r="G97" s="66"/>
      <c r="H97" s="47">
        <f>SUM(H32+H60+H69+H83+H89+H94+H96)</f>
        <v>0</v>
      </c>
    </row>
    <row r="98" spans="1:8" ht="20.100000000000001" customHeight="1">
      <c r="A98" s="23" t="s">
        <v>32</v>
      </c>
      <c r="B98" s="59" t="s">
        <v>132</v>
      </c>
      <c r="C98" s="59"/>
      <c r="D98" s="59"/>
      <c r="E98" s="59"/>
      <c r="F98" s="59"/>
      <c r="G98" s="59"/>
      <c r="H98" s="59"/>
    </row>
    <row r="99" spans="1:8" ht="20.100000000000001" customHeight="1">
      <c r="A99" s="23"/>
      <c r="B99" s="59" t="s">
        <v>133</v>
      </c>
      <c r="C99" s="59"/>
      <c r="D99" s="59"/>
      <c r="E99" s="59"/>
      <c r="F99" s="59"/>
      <c r="G99" s="37">
        <f>100%-SUM(G100:G102)</f>
        <v>0.91349999999999998</v>
      </c>
      <c r="H99" s="27">
        <f>H97/G99</f>
        <v>0</v>
      </c>
    </row>
    <row r="100" spans="1:8" ht="20.100000000000001" customHeight="1">
      <c r="A100" s="23"/>
      <c r="B100" s="59" t="s">
        <v>134</v>
      </c>
      <c r="C100" s="59"/>
      <c r="D100" s="59"/>
      <c r="E100" s="59"/>
      <c r="F100" s="59"/>
      <c r="G100" s="41">
        <v>6.4999999999999997E-3</v>
      </c>
      <c r="H100" s="27">
        <f>(H97/(1-G103)*G100)</f>
        <v>0</v>
      </c>
    </row>
    <row r="101" spans="1:8" ht="20.100000000000001" customHeight="1">
      <c r="A101" s="23"/>
      <c r="B101" s="59" t="s">
        <v>135</v>
      </c>
      <c r="C101" s="59"/>
      <c r="D101" s="59"/>
      <c r="E101" s="59"/>
      <c r="F101" s="59"/>
      <c r="G101" s="41">
        <v>0.03</v>
      </c>
      <c r="H101" s="27">
        <f>H99*G101</f>
        <v>0</v>
      </c>
    </row>
    <row r="102" spans="1:8" ht="20.100000000000001" customHeight="1">
      <c r="A102" s="23"/>
      <c r="B102" s="59" t="s">
        <v>136</v>
      </c>
      <c r="C102" s="59"/>
      <c r="D102" s="59"/>
      <c r="E102" s="59"/>
      <c r="F102" s="59"/>
      <c r="G102" s="41">
        <v>0.05</v>
      </c>
      <c r="H102" s="27">
        <f>H99*G102</f>
        <v>0</v>
      </c>
    </row>
    <row r="103" spans="1:8" ht="20.100000000000001" customHeight="1">
      <c r="A103" s="61" t="s">
        <v>137</v>
      </c>
      <c r="B103" s="61"/>
      <c r="C103" s="61"/>
      <c r="D103" s="61"/>
      <c r="E103" s="61"/>
      <c r="F103" s="61"/>
      <c r="G103" s="42">
        <f>SUM(G100:G102)</f>
        <v>8.6499999999999994E-2</v>
      </c>
      <c r="H103" s="43"/>
    </row>
    <row r="104" spans="1:8" ht="20.100000000000001" customHeight="1">
      <c r="A104" s="62" t="s">
        <v>138</v>
      </c>
      <c r="B104" s="62"/>
      <c r="C104" s="62"/>
      <c r="D104" s="62"/>
      <c r="E104" s="62"/>
      <c r="F104" s="62"/>
      <c r="G104" s="62"/>
      <c r="H104" s="30">
        <f>SUM(H94,H96,H100:H102)</f>
        <v>0</v>
      </c>
    </row>
    <row r="105" spans="1:8" ht="20.100000000000001" customHeight="1">
      <c r="A105" s="59"/>
      <c r="B105" s="59"/>
      <c r="C105" s="59"/>
      <c r="D105" s="59"/>
      <c r="E105" s="59"/>
      <c r="F105" s="59"/>
      <c r="G105" s="59"/>
      <c r="H105" s="59"/>
    </row>
    <row r="106" spans="1:8" ht="20.100000000000001" customHeight="1">
      <c r="A106" s="63" t="s">
        <v>139</v>
      </c>
      <c r="B106" s="63"/>
      <c r="C106" s="63"/>
      <c r="D106" s="63"/>
      <c r="E106" s="63"/>
      <c r="F106" s="63"/>
      <c r="G106" s="63"/>
      <c r="H106" s="63"/>
    </row>
    <row r="107" spans="1:8" ht="27.75" customHeight="1">
      <c r="A107" s="48"/>
      <c r="B107" s="64" t="s">
        <v>140</v>
      </c>
      <c r="C107" s="64"/>
      <c r="D107" s="64"/>
      <c r="E107" s="64"/>
      <c r="F107" s="64"/>
      <c r="G107" s="65" t="s">
        <v>141</v>
      </c>
      <c r="H107" s="65"/>
    </row>
    <row r="108" spans="1:8" ht="20.100000000000001" customHeight="1">
      <c r="A108" s="23" t="s">
        <v>28</v>
      </c>
      <c r="B108" s="59" t="s">
        <v>142</v>
      </c>
      <c r="C108" s="59"/>
      <c r="D108" s="59"/>
      <c r="E108" s="59"/>
      <c r="F108" s="59"/>
      <c r="G108" s="60">
        <f>H32</f>
        <v>0</v>
      </c>
      <c r="H108" s="60"/>
    </row>
    <row r="109" spans="1:8" ht="20.100000000000001" customHeight="1">
      <c r="A109" s="23" t="s">
        <v>30</v>
      </c>
      <c r="B109" s="59" t="s">
        <v>143</v>
      </c>
      <c r="C109" s="59"/>
      <c r="D109" s="59"/>
      <c r="E109" s="59"/>
      <c r="F109" s="59"/>
      <c r="G109" s="60">
        <f>H60</f>
        <v>0</v>
      </c>
      <c r="H109" s="60"/>
    </row>
    <row r="110" spans="1:8" ht="20.100000000000001" customHeight="1">
      <c r="A110" s="23" t="s">
        <v>32</v>
      </c>
      <c r="B110" s="59" t="s">
        <v>144</v>
      </c>
      <c r="C110" s="59"/>
      <c r="D110" s="59"/>
      <c r="E110" s="59"/>
      <c r="F110" s="59"/>
      <c r="G110" s="60">
        <f>H69</f>
        <v>0</v>
      </c>
      <c r="H110" s="60"/>
    </row>
    <row r="111" spans="1:8" ht="20.100000000000001" customHeight="1">
      <c r="A111" s="23" t="s">
        <v>34</v>
      </c>
      <c r="B111" s="59" t="s">
        <v>145</v>
      </c>
      <c r="C111" s="59"/>
      <c r="D111" s="59"/>
      <c r="E111" s="59"/>
      <c r="F111" s="59"/>
      <c r="G111" s="60">
        <f>H83</f>
        <v>0</v>
      </c>
      <c r="H111" s="60"/>
    </row>
    <row r="112" spans="1:8" ht="20.100000000000001" customHeight="1">
      <c r="A112" s="23" t="s">
        <v>62</v>
      </c>
      <c r="B112" s="59" t="s">
        <v>146</v>
      </c>
      <c r="C112" s="59"/>
      <c r="D112" s="59"/>
      <c r="E112" s="59"/>
      <c r="F112" s="59"/>
      <c r="G112" s="60">
        <f>H89</f>
        <v>0</v>
      </c>
      <c r="H112" s="60"/>
    </row>
    <row r="113" spans="1:8" ht="20.100000000000001" customHeight="1">
      <c r="A113" s="23" t="s">
        <v>36</v>
      </c>
      <c r="B113" s="59" t="s">
        <v>147</v>
      </c>
      <c r="C113" s="59"/>
      <c r="D113" s="59"/>
      <c r="E113" s="59"/>
      <c r="F113" s="59"/>
      <c r="G113" s="60">
        <f>H104</f>
        <v>0</v>
      </c>
      <c r="H113" s="60"/>
    </row>
    <row r="114" spans="1:8" ht="20.100000000000001" customHeight="1">
      <c r="A114" s="54" t="s">
        <v>148</v>
      </c>
      <c r="B114" s="54"/>
      <c r="C114" s="54"/>
      <c r="D114" s="54"/>
      <c r="E114" s="54"/>
      <c r="F114" s="54"/>
      <c r="G114" s="55">
        <f>SUM(G108:H113)</f>
        <v>0</v>
      </c>
      <c r="H114" s="55"/>
    </row>
  </sheetData>
  <mergeCells count="134">
    <mergeCell ref="A1:H1"/>
    <mergeCell ref="A2:B2"/>
    <mergeCell ref="C2:H2"/>
    <mergeCell ref="A3:B3"/>
    <mergeCell ref="C3:H3"/>
    <mergeCell ref="B10:G10"/>
    <mergeCell ref="A11:H11"/>
    <mergeCell ref="A12:H12"/>
    <mergeCell ref="A13:D13"/>
    <mergeCell ref="E13:F13"/>
    <mergeCell ref="G13:H13"/>
    <mergeCell ref="A4:H4"/>
    <mergeCell ref="A5:H5"/>
    <mergeCell ref="B6:G6"/>
    <mergeCell ref="B7:G7"/>
    <mergeCell ref="B8:G8"/>
    <mergeCell ref="B9:G9"/>
    <mergeCell ref="B18:F18"/>
    <mergeCell ref="G18:H18"/>
    <mergeCell ref="B19:F19"/>
    <mergeCell ref="G19:H19"/>
    <mergeCell ref="B20:F20"/>
    <mergeCell ref="G20:H20"/>
    <mergeCell ref="A14:D14"/>
    <mergeCell ref="E14:F14"/>
    <mergeCell ref="G14:H14"/>
    <mergeCell ref="A15:H15"/>
    <mergeCell ref="A16:H16"/>
    <mergeCell ref="A17:H17"/>
    <mergeCell ref="A24:H24"/>
    <mergeCell ref="A25:H25"/>
    <mergeCell ref="A26:F26"/>
    <mergeCell ref="B27:F27"/>
    <mergeCell ref="B28:F28"/>
    <mergeCell ref="B29:F29"/>
    <mergeCell ref="B21:F21"/>
    <mergeCell ref="G21:H21"/>
    <mergeCell ref="B22:F22"/>
    <mergeCell ref="G22:H22"/>
    <mergeCell ref="B23:F23"/>
    <mergeCell ref="G23:H23"/>
    <mergeCell ref="B36:F36"/>
    <mergeCell ref="B37:F37"/>
    <mergeCell ref="A38:G38"/>
    <mergeCell ref="A39:H39"/>
    <mergeCell ref="B41:F41"/>
    <mergeCell ref="B30:F30"/>
    <mergeCell ref="B31:F31"/>
    <mergeCell ref="A32:G32"/>
    <mergeCell ref="A33:H33"/>
    <mergeCell ref="A34:H34"/>
    <mergeCell ref="B35:F35"/>
    <mergeCell ref="B48:F48"/>
    <mergeCell ref="B49:F49"/>
    <mergeCell ref="A50:F50"/>
    <mergeCell ref="A51:H51"/>
    <mergeCell ref="B52:F52"/>
    <mergeCell ref="B53:F53"/>
    <mergeCell ref="B42:F42"/>
    <mergeCell ref="B43:F43"/>
    <mergeCell ref="B44:F44"/>
    <mergeCell ref="B45:F45"/>
    <mergeCell ref="B46:F46"/>
    <mergeCell ref="B47:F47"/>
    <mergeCell ref="A60:G60"/>
    <mergeCell ref="A61:H61"/>
    <mergeCell ref="A62:H62"/>
    <mergeCell ref="B63:F63"/>
    <mergeCell ref="B64:F64"/>
    <mergeCell ref="B65:F65"/>
    <mergeCell ref="B54:F54"/>
    <mergeCell ref="B55:G55"/>
    <mergeCell ref="B56:G56"/>
    <mergeCell ref="B57:G57"/>
    <mergeCell ref="B58:G58"/>
    <mergeCell ref="A59:G59"/>
    <mergeCell ref="A72:G72"/>
    <mergeCell ref="B73:G73"/>
    <mergeCell ref="B74:F74"/>
    <mergeCell ref="B75:F75"/>
    <mergeCell ref="B76:F76"/>
    <mergeCell ref="B77:F77"/>
    <mergeCell ref="B66:F66"/>
    <mergeCell ref="B67:F67"/>
    <mergeCell ref="B68:F68"/>
    <mergeCell ref="A69:G69"/>
    <mergeCell ref="A70:H70"/>
    <mergeCell ref="A71:H71"/>
    <mergeCell ref="A84:H84"/>
    <mergeCell ref="A85:H85"/>
    <mergeCell ref="A86:G86"/>
    <mergeCell ref="B87:G87"/>
    <mergeCell ref="B88:G88"/>
    <mergeCell ref="A89:G89"/>
    <mergeCell ref="B78:F78"/>
    <mergeCell ref="B79:F79"/>
    <mergeCell ref="A80:G80"/>
    <mergeCell ref="B81:G81"/>
    <mergeCell ref="B82:G82"/>
    <mergeCell ref="A83:G83"/>
    <mergeCell ref="B98:H98"/>
    <mergeCell ref="B99:F99"/>
    <mergeCell ref="B100:F100"/>
    <mergeCell ref="B101:F101"/>
    <mergeCell ref="A90:H90"/>
    <mergeCell ref="A91:H91"/>
    <mergeCell ref="B92:F92"/>
    <mergeCell ref="A93:G93"/>
    <mergeCell ref="B94:F94"/>
    <mergeCell ref="A95:G95"/>
    <mergeCell ref="A114:F114"/>
    <mergeCell ref="G114:H114"/>
    <mergeCell ref="A40:H40"/>
    <mergeCell ref="B111:F111"/>
    <mergeCell ref="G111:H111"/>
    <mergeCell ref="B112:F112"/>
    <mergeCell ref="G112:H112"/>
    <mergeCell ref="B113:F113"/>
    <mergeCell ref="G113:H113"/>
    <mergeCell ref="B108:F108"/>
    <mergeCell ref="G108:H108"/>
    <mergeCell ref="B109:F109"/>
    <mergeCell ref="G109:H109"/>
    <mergeCell ref="B110:F110"/>
    <mergeCell ref="G110:H110"/>
    <mergeCell ref="B102:F102"/>
    <mergeCell ref="A103:F103"/>
    <mergeCell ref="A104:G104"/>
    <mergeCell ref="A105:H105"/>
    <mergeCell ref="A106:H106"/>
    <mergeCell ref="B107:F107"/>
    <mergeCell ref="G107:H107"/>
    <mergeCell ref="B96:F96"/>
    <mergeCell ref="A97:G97"/>
  </mergeCells>
  <pageMargins left="0.511811024" right="0.511811024" top="0.78740157499999996" bottom="0.78740157499999996" header="0.31496062000000002" footer="0.31496062000000002"/>
  <pageSetup paperSize="9" fitToHeight="0" orientation="portrait" verticalDpi="0" r:id="rId1"/>
  <ignoredErrors>
    <ignoredError sqref="H64 H9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1B40-5622-4BE2-B09B-D7FF29F8497F}">
  <sheetPr>
    <pageSetUpPr fitToPage="1"/>
  </sheetPr>
  <dimension ref="A1:I114"/>
  <sheetViews>
    <sheetView topLeftCell="A89" workbookViewId="0">
      <selection sqref="A1:H114"/>
    </sheetView>
  </sheetViews>
  <sheetFormatPr defaultRowHeight="20.100000000000001" customHeight="1"/>
  <cols>
    <col min="1" max="7" width="9.140625" style="44"/>
    <col min="8" max="8" width="13.42578125" style="44" customWidth="1"/>
    <col min="9" max="16384" width="9.140625" style="44"/>
  </cols>
  <sheetData>
    <row r="1" spans="1:8" ht="20.100000000000001" customHeight="1">
      <c r="A1" s="90" t="s">
        <v>24</v>
      </c>
      <c r="B1" s="90"/>
      <c r="C1" s="90"/>
      <c r="D1" s="90"/>
      <c r="E1" s="90"/>
      <c r="F1" s="90"/>
      <c r="G1" s="90"/>
      <c r="H1" s="90"/>
    </row>
    <row r="2" spans="1:8" ht="20.100000000000001" customHeight="1">
      <c r="A2" s="77" t="s">
        <v>25</v>
      </c>
      <c r="B2" s="77"/>
      <c r="C2" s="77"/>
      <c r="D2" s="77"/>
      <c r="E2" s="77"/>
      <c r="F2" s="77"/>
      <c r="G2" s="77"/>
      <c r="H2" s="77"/>
    </row>
    <row r="3" spans="1:8" ht="20.100000000000001" customHeight="1">
      <c r="A3" s="77" t="s">
        <v>26</v>
      </c>
      <c r="B3" s="77"/>
      <c r="C3" s="91"/>
      <c r="D3" s="91"/>
      <c r="E3" s="91"/>
      <c r="F3" s="91"/>
      <c r="G3" s="91"/>
      <c r="H3" s="91"/>
    </row>
    <row r="4" spans="1:8" ht="20.100000000000001" customHeight="1">
      <c r="A4" s="59"/>
      <c r="B4" s="59"/>
      <c r="C4" s="59"/>
      <c r="D4" s="59"/>
      <c r="E4" s="59"/>
      <c r="F4" s="59"/>
      <c r="G4" s="59"/>
      <c r="H4" s="59"/>
    </row>
    <row r="5" spans="1:8" ht="20.100000000000001" customHeight="1">
      <c r="A5" s="92" t="s">
        <v>27</v>
      </c>
      <c r="B5" s="92"/>
      <c r="C5" s="92"/>
      <c r="D5" s="92"/>
      <c r="E5" s="92"/>
      <c r="F5" s="92"/>
      <c r="G5" s="92"/>
      <c r="H5" s="92"/>
    </row>
    <row r="6" spans="1:8" ht="20.100000000000001" customHeight="1">
      <c r="A6" s="18" t="s">
        <v>28</v>
      </c>
      <c r="B6" s="59" t="s">
        <v>29</v>
      </c>
      <c r="C6" s="59"/>
      <c r="D6" s="59"/>
      <c r="E6" s="59"/>
      <c r="F6" s="59"/>
      <c r="G6" s="59"/>
      <c r="H6" s="19"/>
    </row>
    <row r="7" spans="1:8" ht="20.100000000000001" customHeight="1">
      <c r="A7" s="18" t="s">
        <v>30</v>
      </c>
      <c r="B7" s="59" t="s">
        <v>31</v>
      </c>
      <c r="C7" s="59"/>
      <c r="D7" s="59"/>
      <c r="E7" s="59"/>
      <c r="F7" s="59"/>
      <c r="G7" s="59"/>
      <c r="H7" s="20"/>
    </row>
    <row r="8" spans="1:8" ht="20.100000000000001" customHeight="1">
      <c r="A8" s="21" t="s">
        <v>32</v>
      </c>
      <c r="B8" s="73" t="s">
        <v>33</v>
      </c>
      <c r="C8" s="73"/>
      <c r="D8" s="73"/>
      <c r="E8" s="73"/>
      <c r="F8" s="73"/>
      <c r="G8" s="73"/>
      <c r="H8" s="22"/>
    </row>
    <row r="9" spans="1:8" ht="20.100000000000001" customHeight="1">
      <c r="A9" s="21" t="s">
        <v>34</v>
      </c>
      <c r="B9" s="67" t="s">
        <v>35</v>
      </c>
      <c r="C9" s="67"/>
      <c r="D9" s="67"/>
      <c r="E9" s="67"/>
      <c r="F9" s="67"/>
      <c r="G9" s="67"/>
      <c r="H9" s="22"/>
    </row>
    <row r="10" spans="1:8" ht="20.100000000000001" customHeight="1">
      <c r="A10" s="18" t="s">
        <v>36</v>
      </c>
      <c r="B10" s="59" t="s">
        <v>37</v>
      </c>
      <c r="C10" s="59"/>
      <c r="D10" s="59"/>
      <c r="E10" s="59"/>
      <c r="F10" s="59"/>
      <c r="G10" s="59"/>
      <c r="H10" s="23">
        <v>12</v>
      </c>
    </row>
    <row r="11" spans="1:8" ht="20.100000000000001" customHeight="1">
      <c r="A11" s="59"/>
      <c r="B11" s="59"/>
      <c r="C11" s="59"/>
      <c r="D11" s="59"/>
      <c r="E11" s="59"/>
      <c r="F11" s="59"/>
      <c r="G11" s="59"/>
      <c r="H11" s="59"/>
    </row>
    <row r="12" spans="1:8" ht="20.100000000000001" customHeight="1">
      <c r="A12" s="92" t="s">
        <v>38</v>
      </c>
      <c r="B12" s="92"/>
      <c r="C12" s="92"/>
      <c r="D12" s="92"/>
      <c r="E12" s="92"/>
      <c r="F12" s="92"/>
      <c r="G12" s="92"/>
      <c r="H12" s="92"/>
    </row>
    <row r="13" spans="1:8" ht="20.100000000000001" customHeight="1">
      <c r="A13" s="93" t="s">
        <v>39</v>
      </c>
      <c r="B13" s="93"/>
      <c r="C13" s="93"/>
      <c r="D13" s="93"/>
      <c r="E13" s="94" t="s">
        <v>40</v>
      </c>
      <c r="F13" s="94"/>
      <c r="G13" s="94" t="s">
        <v>41</v>
      </c>
      <c r="H13" s="94"/>
    </row>
    <row r="14" spans="1:8" ht="27.75" customHeight="1">
      <c r="A14" s="73" t="s">
        <v>42</v>
      </c>
      <c r="B14" s="73"/>
      <c r="C14" s="73"/>
      <c r="D14" s="73"/>
      <c r="E14" s="88" t="s">
        <v>43</v>
      </c>
      <c r="F14" s="88"/>
      <c r="G14" s="73">
        <v>2</v>
      </c>
      <c r="H14" s="73"/>
    </row>
    <row r="15" spans="1:8" ht="20.100000000000001" customHeight="1">
      <c r="A15" s="67"/>
      <c r="B15" s="67"/>
      <c r="C15" s="67"/>
      <c r="D15" s="67"/>
      <c r="E15" s="67"/>
      <c r="F15" s="67"/>
      <c r="G15" s="67"/>
      <c r="H15" s="67"/>
    </row>
    <row r="16" spans="1:8" ht="20.100000000000001" customHeight="1">
      <c r="A16" s="89" t="s">
        <v>44</v>
      </c>
      <c r="B16" s="89"/>
      <c r="C16" s="89"/>
      <c r="D16" s="89"/>
      <c r="E16" s="89"/>
      <c r="F16" s="89"/>
      <c r="G16" s="89"/>
      <c r="H16" s="89"/>
    </row>
    <row r="17" spans="1:9" ht="20.100000000000001" customHeight="1">
      <c r="A17" s="89" t="s">
        <v>45</v>
      </c>
      <c r="B17" s="89"/>
      <c r="C17" s="89"/>
      <c r="D17" s="89"/>
      <c r="E17" s="89"/>
      <c r="F17" s="89"/>
      <c r="G17" s="89"/>
      <c r="H17" s="89"/>
    </row>
    <row r="18" spans="1:9" ht="33.75" customHeight="1">
      <c r="A18" s="24">
        <v>1</v>
      </c>
      <c r="B18" s="73" t="s">
        <v>46</v>
      </c>
      <c r="C18" s="73"/>
      <c r="D18" s="73"/>
      <c r="E18" s="73"/>
      <c r="F18" s="73"/>
      <c r="G18" s="86" t="str">
        <f>A14</f>
        <v>Serviços de Limpeza, Conservação e Copeiragem</v>
      </c>
      <c r="H18" s="86"/>
    </row>
    <row r="19" spans="1:9" ht="20.100000000000001" customHeight="1">
      <c r="A19" s="24">
        <v>2</v>
      </c>
      <c r="B19" s="67" t="s">
        <v>47</v>
      </c>
      <c r="C19" s="67"/>
      <c r="D19" s="67"/>
      <c r="E19" s="67"/>
      <c r="F19" s="67"/>
      <c r="G19" s="67" t="s">
        <v>48</v>
      </c>
      <c r="H19" s="67"/>
    </row>
    <row r="20" spans="1:9" ht="20.100000000000001" customHeight="1">
      <c r="A20" s="24">
        <v>3</v>
      </c>
      <c r="B20" s="67" t="s">
        <v>49</v>
      </c>
      <c r="C20" s="67"/>
      <c r="D20" s="67"/>
      <c r="E20" s="67"/>
      <c r="F20" s="67"/>
      <c r="G20" s="87"/>
      <c r="H20" s="87"/>
    </row>
    <row r="21" spans="1:9" ht="20.100000000000001" customHeight="1">
      <c r="A21" s="24">
        <v>4</v>
      </c>
      <c r="B21" s="67" t="s">
        <v>50</v>
      </c>
      <c r="C21" s="67"/>
      <c r="D21" s="67"/>
      <c r="E21" s="67"/>
      <c r="F21" s="67"/>
      <c r="G21" s="67" t="s">
        <v>51</v>
      </c>
      <c r="H21" s="67"/>
    </row>
    <row r="22" spans="1:9" ht="20.100000000000001" customHeight="1">
      <c r="A22" s="24">
        <v>5</v>
      </c>
      <c r="B22" s="67" t="s">
        <v>52</v>
      </c>
      <c r="C22" s="67"/>
      <c r="D22" s="67"/>
      <c r="E22" s="67"/>
      <c r="F22" s="67"/>
      <c r="G22" s="84"/>
      <c r="H22" s="84"/>
    </row>
    <row r="23" spans="1:9" ht="20.100000000000001" customHeight="1">
      <c r="A23" s="24">
        <v>6</v>
      </c>
      <c r="B23" s="67" t="s">
        <v>53</v>
      </c>
      <c r="C23" s="67"/>
      <c r="D23" s="67"/>
      <c r="E23" s="67"/>
      <c r="F23" s="67"/>
      <c r="G23" s="85"/>
      <c r="H23" s="85"/>
    </row>
    <row r="24" spans="1:9" ht="20.100000000000001" customHeight="1">
      <c r="A24" s="67"/>
      <c r="B24" s="67"/>
      <c r="C24" s="67"/>
      <c r="D24" s="67"/>
      <c r="E24" s="67"/>
      <c r="F24" s="67"/>
      <c r="G24" s="67"/>
      <c r="H24" s="67"/>
    </row>
    <row r="25" spans="1:9" ht="20.100000000000001" customHeight="1">
      <c r="A25" s="62" t="s">
        <v>54</v>
      </c>
      <c r="B25" s="62"/>
      <c r="C25" s="62"/>
      <c r="D25" s="62"/>
      <c r="E25" s="62"/>
      <c r="F25" s="62"/>
      <c r="G25" s="62"/>
      <c r="H25" s="62"/>
    </row>
    <row r="26" spans="1:9" ht="20.100000000000001" customHeight="1">
      <c r="A26" s="66" t="s">
        <v>55</v>
      </c>
      <c r="B26" s="66"/>
      <c r="C26" s="66"/>
      <c r="D26" s="66"/>
      <c r="E26" s="66"/>
      <c r="F26" s="66"/>
      <c r="G26" s="25" t="s">
        <v>56</v>
      </c>
      <c r="H26" s="25" t="s">
        <v>57</v>
      </c>
    </row>
    <row r="27" spans="1:9" ht="20.100000000000001" customHeight="1">
      <c r="A27" s="24" t="s">
        <v>28</v>
      </c>
      <c r="B27" s="67" t="s">
        <v>58</v>
      </c>
      <c r="C27" s="67"/>
      <c r="D27" s="67"/>
      <c r="E27" s="67"/>
      <c r="F27" s="67"/>
      <c r="G27" s="26"/>
      <c r="H27" s="27">
        <v>0</v>
      </c>
    </row>
    <row r="28" spans="1:9" ht="20.100000000000001" customHeight="1">
      <c r="A28" s="24" t="s">
        <v>30</v>
      </c>
      <c r="B28" s="67" t="s">
        <v>59</v>
      </c>
      <c r="C28" s="67"/>
      <c r="D28" s="67"/>
      <c r="E28" s="67"/>
      <c r="F28" s="67"/>
      <c r="G28" s="28"/>
      <c r="H28" s="27">
        <v>0</v>
      </c>
    </row>
    <row r="29" spans="1:9" ht="20.100000000000001" customHeight="1">
      <c r="A29" s="24" t="s">
        <v>32</v>
      </c>
      <c r="B29" s="74" t="s">
        <v>60</v>
      </c>
      <c r="C29" s="75"/>
      <c r="D29" s="75"/>
      <c r="E29" s="75"/>
      <c r="F29" s="76"/>
      <c r="G29" s="28"/>
      <c r="H29" s="27">
        <v>0</v>
      </c>
      <c r="I29" s="45"/>
    </row>
    <row r="30" spans="1:9" ht="20.100000000000001" customHeight="1">
      <c r="A30" s="24" t="s">
        <v>34</v>
      </c>
      <c r="B30" s="81" t="s">
        <v>61</v>
      </c>
      <c r="C30" s="82"/>
      <c r="D30" s="82"/>
      <c r="E30" s="82"/>
      <c r="F30" s="83"/>
      <c r="G30" s="26"/>
      <c r="H30" s="29">
        <v>0</v>
      </c>
    </row>
    <row r="31" spans="1:9" ht="20.100000000000001" customHeight="1">
      <c r="A31" s="24" t="s">
        <v>62</v>
      </c>
      <c r="B31" s="73" t="s">
        <v>63</v>
      </c>
      <c r="C31" s="73"/>
      <c r="D31" s="73"/>
      <c r="E31" s="73"/>
      <c r="F31" s="73"/>
      <c r="G31" s="26"/>
      <c r="H31" s="27">
        <v>0</v>
      </c>
    </row>
    <row r="32" spans="1:9" ht="20.100000000000001" customHeight="1">
      <c r="A32" s="62" t="s">
        <v>64</v>
      </c>
      <c r="B32" s="62"/>
      <c r="C32" s="62"/>
      <c r="D32" s="62"/>
      <c r="E32" s="62"/>
      <c r="F32" s="62"/>
      <c r="G32" s="62"/>
      <c r="H32" s="30">
        <f>SUM(H27:H31)</f>
        <v>0</v>
      </c>
    </row>
    <row r="33" spans="1:8" ht="20.100000000000001" customHeight="1">
      <c r="A33" s="61"/>
      <c r="B33" s="61"/>
      <c r="C33" s="61"/>
      <c r="D33" s="61"/>
      <c r="E33" s="61"/>
      <c r="F33" s="61"/>
      <c r="G33" s="61"/>
      <c r="H33" s="61"/>
    </row>
    <row r="34" spans="1:8" ht="20.100000000000001" customHeight="1">
      <c r="A34" s="62" t="s">
        <v>65</v>
      </c>
      <c r="B34" s="62"/>
      <c r="C34" s="62"/>
      <c r="D34" s="62"/>
      <c r="E34" s="62"/>
      <c r="F34" s="62"/>
      <c r="G34" s="62"/>
      <c r="H34" s="62"/>
    </row>
    <row r="35" spans="1:8" ht="20.100000000000001" customHeight="1">
      <c r="A35" s="25" t="s">
        <v>66</v>
      </c>
      <c r="B35" s="66" t="s">
        <v>67</v>
      </c>
      <c r="C35" s="66"/>
      <c r="D35" s="66"/>
      <c r="E35" s="66"/>
      <c r="F35" s="66"/>
      <c r="G35" s="25" t="s">
        <v>56</v>
      </c>
      <c r="H35" s="25" t="s">
        <v>57</v>
      </c>
    </row>
    <row r="36" spans="1:8" ht="20.100000000000001" customHeight="1">
      <c r="A36" s="24" t="s">
        <v>28</v>
      </c>
      <c r="B36" s="73" t="s">
        <v>68</v>
      </c>
      <c r="C36" s="73"/>
      <c r="D36" s="73"/>
      <c r="E36" s="73"/>
      <c r="F36" s="73"/>
      <c r="G36" s="31">
        <v>8.3299999999999999E-2</v>
      </c>
      <c r="H36" s="32">
        <f>H32*G36</f>
        <v>0</v>
      </c>
    </row>
    <row r="37" spans="1:8" ht="20.100000000000001" customHeight="1">
      <c r="A37" s="24" t="s">
        <v>30</v>
      </c>
      <c r="B37" s="73" t="s">
        <v>69</v>
      </c>
      <c r="C37" s="73"/>
      <c r="D37" s="73"/>
      <c r="E37" s="73"/>
      <c r="F37" s="73"/>
      <c r="G37" s="31">
        <f>1/3/12</f>
        <v>2.7777777777777776E-2</v>
      </c>
      <c r="H37" s="27">
        <f>H32*G37</f>
        <v>0</v>
      </c>
    </row>
    <row r="38" spans="1:8" ht="20.100000000000001" customHeight="1">
      <c r="A38" s="77" t="s">
        <v>70</v>
      </c>
      <c r="B38" s="77"/>
      <c r="C38" s="77"/>
      <c r="D38" s="77"/>
      <c r="E38" s="77"/>
      <c r="F38" s="77"/>
      <c r="G38" s="77"/>
      <c r="H38" s="33">
        <f>SUM(H36:H37)</f>
        <v>0</v>
      </c>
    </row>
    <row r="39" spans="1:8" ht="20.100000000000001" customHeight="1">
      <c r="A39" s="78"/>
      <c r="B39" s="79"/>
      <c r="C39" s="79"/>
      <c r="D39" s="79"/>
      <c r="E39" s="79"/>
      <c r="F39" s="79"/>
      <c r="G39" s="79"/>
      <c r="H39" s="80"/>
    </row>
    <row r="40" spans="1:8" ht="20.100000000000001" customHeight="1">
      <c r="A40" s="56" t="s">
        <v>71</v>
      </c>
      <c r="B40" s="57"/>
      <c r="C40" s="57"/>
      <c r="D40" s="57"/>
      <c r="E40" s="57"/>
      <c r="F40" s="57"/>
      <c r="G40" s="57"/>
      <c r="H40" s="58"/>
    </row>
    <row r="41" spans="1:8" ht="20.100000000000001" customHeight="1">
      <c r="A41" s="34" t="s">
        <v>72</v>
      </c>
      <c r="B41" s="66" t="s">
        <v>73</v>
      </c>
      <c r="C41" s="66"/>
      <c r="D41" s="66"/>
      <c r="E41" s="66"/>
      <c r="F41" s="66"/>
      <c r="G41" s="25" t="s">
        <v>74</v>
      </c>
      <c r="H41" s="25" t="s">
        <v>57</v>
      </c>
    </row>
    <row r="42" spans="1:8" ht="20.100000000000001" customHeight="1">
      <c r="A42" s="24" t="s">
        <v>28</v>
      </c>
      <c r="B42" s="67" t="s">
        <v>75</v>
      </c>
      <c r="C42" s="67"/>
      <c r="D42" s="67"/>
      <c r="E42" s="67"/>
      <c r="F42" s="67"/>
      <c r="G42" s="26">
        <v>0.2</v>
      </c>
      <c r="H42" s="27">
        <f>(H$32+H$38)*G42</f>
        <v>0</v>
      </c>
    </row>
    <row r="43" spans="1:8" ht="20.100000000000001" customHeight="1">
      <c r="A43" s="24" t="s">
        <v>30</v>
      </c>
      <c r="B43" s="67" t="s">
        <v>76</v>
      </c>
      <c r="C43" s="67"/>
      <c r="D43" s="67"/>
      <c r="E43" s="67"/>
      <c r="F43" s="67"/>
      <c r="G43" s="26">
        <v>1.4999999999999999E-2</v>
      </c>
      <c r="H43" s="27">
        <f t="shared" ref="H43:H49" si="0">(H$32+H$38)*G43</f>
        <v>0</v>
      </c>
    </row>
    <row r="44" spans="1:8" ht="20.100000000000001" customHeight="1">
      <c r="A44" s="24" t="s">
        <v>32</v>
      </c>
      <c r="B44" s="67" t="s">
        <v>77</v>
      </c>
      <c r="C44" s="67"/>
      <c r="D44" s="67"/>
      <c r="E44" s="67"/>
      <c r="F44" s="67"/>
      <c r="G44" s="26">
        <v>0.01</v>
      </c>
      <c r="H44" s="27">
        <f t="shared" si="0"/>
        <v>0</v>
      </c>
    </row>
    <row r="45" spans="1:8" ht="20.100000000000001" customHeight="1">
      <c r="A45" s="23" t="s">
        <v>34</v>
      </c>
      <c r="B45" s="59" t="s">
        <v>78</v>
      </c>
      <c r="C45" s="59"/>
      <c r="D45" s="59"/>
      <c r="E45" s="59"/>
      <c r="F45" s="59"/>
      <c r="G45" s="26">
        <v>2E-3</v>
      </c>
      <c r="H45" s="27">
        <f t="shared" si="0"/>
        <v>0</v>
      </c>
    </row>
    <row r="46" spans="1:8" ht="20.100000000000001" customHeight="1">
      <c r="A46" s="23" t="s">
        <v>62</v>
      </c>
      <c r="B46" s="59" t="s">
        <v>79</v>
      </c>
      <c r="C46" s="59"/>
      <c r="D46" s="59"/>
      <c r="E46" s="59"/>
      <c r="F46" s="59"/>
      <c r="G46" s="26">
        <v>2.5000000000000001E-2</v>
      </c>
      <c r="H46" s="27">
        <f t="shared" si="0"/>
        <v>0</v>
      </c>
    </row>
    <row r="47" spans="1:8" ht="20.100000000000001" customHeight="1">
      <c r="A47" s="23" t="s">
        <v>36</v>
      </c>
      <c r="B47" s="59" t="s">
        <v>80</v>
      </c>
      <c r="C47" s="59"/>
      <c r="D47" s="59"/>
      <c r="E47" s="59"/>
      <c r="F47" s="59"/>
      <c r="G47" s="26">
        <v>0.08</v>
      </c>
      <c r="H47" s="27">
        <f t="shared" si="0"/>
        <v>0</v>
      </c>
    </row>
    <row r="48" spans="1:8" ht="20.100000000000001" customHeight="1">
      <c r="A48" s="23" t="s">
        <v>81</v>
      </c>
      <c r="B48" s="59" t="s">
        <v>82</v>
      </c>
      <c r="C48" s="59"/>
      <c r="D48" s="59"/>
      <c r="E48" s="59"/>
      <c r="F48" s="59"/>
      <c r="G48" s="35">
        <v>0.02</v>
      </c>
      <c r="H48" s="27">
        <f t="shared" si="0"/>
        <v>0</v>
      </c>
    </row>
    <row r="49" spans="1:8" ht="20.100000000000001" customHeight="1">
      <c r="A49" s="23" t="s">
        <v>83</v>
      </c>
      <c r="B49" s="59" t="s">
        <v>84</v>
      </c>
      <c r="C49" s="59"/>
      <c r="D49" s="59"/>
      <c r="E49" s="59"/>
      <c r="F49" s="59"/>
      <c r="G49" s="26">
        <v>6.0000000000000001E-3</v>
      </c>
      <c r="H49" s="27">
        <f t="shared" si="0"/>
        <v>0</v>
      </c>
    </row>
    <row r="50" spans="1:8" ht="20.100000000000001" customHeight="1">
      <c r="A50" s="77" t="s">
        <v>85</v>
      </c>
      <c r="B50" s="77"/>
      <c r="C50" s="77"/>
      <c r="D50" s="77"/>
      <c r="E50" s="77"/>
      <c r="F50" s="77"/>
      <c r="G50" s="36">
        <f>SUM(G42:G49)</f>
        <v>0.3580000000000001</v>
      </c>
      <c r="H50" s="33">
        <f>SUM(H42:H49)</f>
        <v>0</v>
      </c>
    </row>
    <row r="51" spans="1:8" ht="20.100000000000001" customHeight="1">
      <c r="A51" s="78"/>
      <c r="B51" s="79"/>
      <c r="C51" s="79"/>
      <c r="D51" s="79"/>
      <c r="E51" s="79"/>
      <c r="F51" s="79"/>
      <c r="G51" s="79"/>
      <c r="H51" s="80"/>
    </row>
    <row r="52" spans="1:8" ht="20.100000000000001" customHeight="1">
      <c r="A52" s="34" t="s">
        <v>86</v>
      </c>
      <c r="B52" s="66" t="s">
        <v>87</v>
      </c>
      <c r="C52" s="66"/>
      <c r="D52" s="66"/>
      <c r="E52" s="66"/>
      <c r="F52" s="66"/>
      <c r="G52" s="25" t="s">
        <v>88</v>
      </c>
      <c r="H52" s="25" t="s">
        <v>57</v>
      </c>
    </row>
    <row r="53" spans="1:8" ht="20.100000000000001" customHeight="1">
      <c r="A53" s="24" t="s">
        <v>28</v>
      </c>
      <c r="B53" s="67" t="s">
        <v>89</v>
      </c>
      <c r="C53" s="67"/>
      <c r="D53" s="67"/>
      <c r="E53" s="67"/>
      <c r="F53" s="67"/>
      <c r="G53" s="37"/>
      <c r="H53" s="27">
        <f>IF(G53*22*2-(H27*0.06)&lt;0,0,G53*22*2-(H27*0.06))</f>
        <v>0</v>
      </c>
    </row>
    <row r="54" spans="1:8" ht="20.100000000000001" customHeight="1">
      <c r="A54" s="24" t="s">
        <v>30</v>
      </c>
      <c r="B54" s="67" t="s">
        <v>90</v>
      </c>
      <c r="C54" s="67"/>
      <c r="D54" s="67"/>
      <c r="E54" s="67"/>
      <c r="F54" s="67"/>
      <c r="G54" s="37"/>
      <c r="H54" s="27">
        <f>G54*21</f>
        <v>0</v>
      </c>
    </row>
    <row r="55" spans="1:8" ht="20.100000000000001" customHeight="1">
      <c r="A55" s="24" t="s">
        <v>32</v>
      </c>
      <c r="B55" s="74" t="s">
        <v>91</v>
      </c>
      <c r="C55" s="75"/>
      <c r="D55" s="75"/>
      <c r="E55" s="75"/>
      <c r="F55" s="75"/>
      <c r="G55" s="76"/>
      <c r="H55" s="38">
        <v>0</v>
      </c>
    </row>
    <row r="56" spans="1:8" ht="20.100000000000001" customHeight="1">
      <c r="A56" s="24" t="s">
        <v>34</v>
      </c>
      <c r="B56" s="74" t="s">
        <v>92</v>
      </c>
      <c r="C56" s="75"/>
      <c r="D56" s="75"/>
      <c r="E56" s="75"/>
      <c r="F56" s="75"/>
      <c r="G56" s="76"/>
      <c r="H56" s="38">
        <v>0</v>
      </c>
    </row>
    <row r="57" spans="1:8" ht="20.100000000000001" customHeight="1">
      <c r="A57" s="24" t="s">
        <v>62</v>
      </c>
      <c r="B57" s="74" t="s">
        <v>93</v>
      </c>
      <c r="C57" s="75"/>
      <c r="D57" s="75"/>
      <c r="E57" s="75"/>
      <c r="F57" s="75"/>
      <c r="G57" s="76"/>
      <c r="H57" s="38">
        <v>0</v>
      </c>
    </row>
    <row r="58" spans="1:8" ht="20.100000000000001" customHeight="1">
      <c r="A58" s="24" t="s">
        <v>36</v>
      </c>
      <c r="B58" s="74" t="s">
        <v>94</v>
      </c>
      <c r="C58" s="75"/>
      <c r="D58" s="75"/>
      <c r="E58" s="75"/>
      <c r="F58" s="75"/>
      <c r="G58" s="76"/>
      <c r="H58" s="38">
        <v>0</v>
      </c>
    </row>
    <row r="59" spans="1:8" ht="20.100000000000001" customHeight="1">
      <c r="A59" s="77" t="s">
        <v>95</v>
      </c>
      <c r="B59" s="77"/>
      <c r="C59" s="77"/>
      <c r="D59" s="77"/>
      <c r="E59" s="77"/>
      <c r="F59" s="77"/>
      <c r="G59" s="77"/>
      <c r="H59" s="33">
        <f>SUM(H53:H58)</f>
        <v>0</v>
      </c>
    </row>
    <row r="60" spans="1:8" ht="20.100000000000001" customHeight="1">
      <c r="A60" s="62" t="s">
        <v>96</v>
      </c>
      <c r="B60" s="62"/>
      <c r="C60" s="62"/>
      <c r="D60" s="62"/>
      <c r="E60" s="62"/>
      <c r="F60" s="62"/>
      <c r="G60" s="62"/>
      <c r="H60" s="30">
        <f>H38+H50+H59</f>
        <v>0</v>
      </c>
    </row>
    <row r="61" spans="1:8" ht="20.100000000000001" customHeight="1">
      <c r="A61" s="67"/>
      <c r="B61" s="67"/>
      <c r="C61" s="67"/>
      <c r="D61" s="67"/>
      <c r="E61" s="67"/>
      <c r="F61" s="67"/>
      <c r="G61" s="67"/>
      <c r="H61" s="67"/>
    </row>
    <row r="62" spans="1:8" ht="20.100000000000001" customHeight="1">
      <c r="A62" s="62" t="s">
        <v>97</v>
      </c>
      <c r="B62" s="62"/>
      <c r="C62" s="62"/>
      <c r="D62" s="62"/>
      <c r="E62" s="62"/>
      <c r="F62" s="62"/>
      <c r="G62" s="62"/>
      <c r="H62" s="62"/>
    </row>
    <row r="63" spans="1:8" ht="20.100000000000001" customHeight="1">
      <c r="A63" s="23" t="s">
        <v>28</v>
      </c>
      <c r="B63" s="67" t="s">
        <v>98</v>
      </c>
      <c r="C63" s="67"/>
      <c r="D63" s="67"/>
      <c r="E63" s="67"/>
      <c r="F63" s="67"/>
      <c r="G63" s="39">
        <f>1/12*5%</f>
        <v>4.1666666666666666E-3</v>
      </c>
      <c r="H63" s="38">
        <f>H$32*G63</f>
        <v>0</v>
      </c>
    </row>
    <row r="64" spans="1:8" ht="20.100000000000001" customHeight="1">
      <c r="A64" s="23" t="s">
        <v>30</v>
      </c>
      <c r="B64" s="67" t="s">
        <v>99</v>
      </c>
      <c r="C64" s="67"/>
      <c r="D64" s="67"/>
      <c r="E64" s="67"/>
      <c r="F64" s="67"/>
      <c r="G64" s="39">
        <f>G47</f>
        <v>0.08</v>
      </c>
      <c r="H64" s="38">
        <f>G64*H63</f>
        <v>0</v>
      </c>
    </row>
    <row r="65" spans="1:8" ht="20.100000000000001" customHeight="1">
      <c r="A65" s="23" t="s">
        <v>32</v>
      </c>
      <c r="B65" s="73" t="s">
        <v>100</v>
      </c>
      <c r="C65" s="73"/>
      <c r="D65" s="73"/>
      <c r="E65" s="73"/>
      <c r="F65" s="73"/>
      <c r="G65" s="39">
        <v>2E-3</v>
      </c>
      <c r="H65" s="38">
        <f>H$32*G65</f>
        <v>0</v>
      </c>
    </row>
    <row r="66" spans="1:8" ht="20.100000000000001" customHeight="1">
      <c r="A66" s="23" t="s">
        <v>34</v>
      </c>
      <c r="B66" s="67" t="s">
        <v>101</v>
      </c>
      <c r="C66" s="67"/>
      <c r="D66" s="67"/>
      <c r="E66" s="67"/>
      <c r="F66" s="67"/>
      <c r="G66" s="39">
        <f>7/30/12*95%</f>
        <v>1.8472222222222223E-2</v>
      </c>
      <c r="H66" s="38">
        <f>H$32*G66</f>
        <v>0</v>
      </c>
    </row>
    <row r="67" spans="1:8" ht="20.100000000000001" customHeight="1">
      <c r="A67" s="23" t="s">
        <v>62</v>
      </c>
      <c r="B67" s="67" t="s">
        <v>102</v>
      </c>
      <c r="C67" s="67"/>
      <c r="D67" s="67"/>
      <c r="E67" s="67"/>
      <c r="F67" s="67"/>
      <c r="G67" s="39">
        <f>G50</f>
        <v>0.3580000000000001</v>
      </c>
      <c r="H67" s="38">
        <f>H66*G50</f>
        <v>0</v>
      </c>
    </row>
    <row r="68" spans="1:8" ht="20.100000000000001" customHeight="1">
      <c r="A68" s="23" t="s">
        <v>36</v>
      </c>
      <c r="B68" s="67" t="s">
        <v>103</v>
      </c>
      <c r="C68" s="67"/>
      <c r="D68" s="67"/>
      <c r="E68" s="67"/>
      <c r="F68" s="67"/>
      <c r="G68" s="39">
        <v>3.7999999999999999E-2</v>
      </c>
      <c r="H68" s="38">
        <f>H32*G68</f>
        <v>0</v>
      </c>
    </row>
    <row r="69" spans="1:8" ht="20.100000000000001" customHeight="1">
      <c r="A69" s="62" t="s">
        <v>104</v>
      </c>
      <c r="B69" s="62"/>
      <c r="C69" s="62"/>
      <c r="D69" s="62"/>
      <c r="E69" s="62"/>
      <c r="F69" s="62"/>
      <c r="G69" s="62"/>
      <c r="H69" s="30">
        <f>SUM(H63:H68)</f>
        <v>0</v>
      </c>
    </row>
    <row r="70" spans="1:8" ht="20.100000000000001" customHeight="1">
      <c r="A70" s="67"/>
      <c r="B70" s="67"/>
      <c r="C70" s="67"/>
      <c r="D70" s="67"/>
      <c r="E70" s="67"/>
      <c r="F70" s="67"/>
      <c r="G70" s="67"/>
      <c r="H70" s="67"/>
    </row>
    <row r="71" spans="1:8" ht="20.100000000000001" customHeight="1">
      <c r="A71" s="62" t="s">
        <v>105</v>
      </c>
      <c r="B71" s="62"/>
      <c r="C71" s="62"/>
      <c r="D71" s="62"/>
      <c r="E71" s="62"/>
      <c r="F71" s="62"/>
      <c r="G71" s="62"/>
      <c r="H71" s="62"/>
    </row>
    <row r="72" spans="1:8" ht="20.100000000000001" customHeight="1">
      <c r="A72" s="72" t="s">
        <v>106</v>
      </c>
      <c r="B72" s="72"/>
      <c r="C72" s="72"/>
      <c r="D72" s="72"/>
      <c r="E72" s="72"/>
      <c r="F72" s="72"/>
      <c r="G72" s="72"/>
      <c r="H72" s="47">
        <f>H32</f>
        <v>0</v>
      </c>
    </row>
    <row r="73" spans="1:8" ht="20.100000000000001" customHeight="1">
      <c r="A73" s="25" t="s">
        <v>107</v>
      </c>
      <c r="B73" s="66" t="s">
        <v>108</v>
      </c>
      <c r="C73" s="66"/>
      <c r="D73" s="66"/>
      <c r="E73" s="66"/>
      <c r="F73" s="66"/>
      <c r="G73" s="66"/>
      <c r="H73" s="25" t="s">
        <v>57</v>
      </c>
    </row>
    <row r="74" spans="1:8" ht="20.100000000000001" customHeight="1">
      <c r="A74" s="23" t="s">
        <v>28</v>
      </c>
      <c r="B74" s="68" t="s">
        <v>109</v>
      </c>
      <c r="C74" s="69"/>
      <c r="D74" s="69"/>
      <c r="E74" s="69"/>
      <c r="F74" s="70"/>
      <c r="G74" s="46">
        <f>1/12</f>
        <v>8.3333333333333329E-2</v>
      </c>
      <c r="H74" s="27">
        <f>G74*H$32</f>
        <v>0</v>
      </c>
    </row>
    <row r="75" spans="1:8" ht="20.100000000000001" customHeight="1">
      <c r="A75" s="23" t="s">
        <v>30</v>
      </c>
      <c r="B75" s="68" t="s">
        <v>110</v>
      </c>
      <c r="C75" s="69"/>
      <c r="D75" s="69"/>
      <c r="E75" s="69"/>
      <c r="F75" s="70"/>
      <c r="G75" s="46">
        <f>(3/365*5%)+(2/365*3%)+(2/365*2%)</f>
        <v>6.8493150684931507E-4</v>
      </c>
      <c r="H75" s="27">
        <f>G75*(H$32+H50)</f>
        <v>0</v>
      </c>
    </row>
    <row r="76" spans="1:8" ht="20.100000000000001" customHeight="1">
      <c r="A76" s="23" t="s">
        <v>32</v>
      </c>
      <c r="B76" s="68" t="s">
        <v>111</v>
      </c>
      <c r="C76" s="69"/>
      <c r="D76" s="69"/>
      <c r="E76" s="69"/>
      <c r="F76" s="70"/>
      <c r="G76" s="46">
        <f>5/365*1.379%</f>
        <v>1.8890410958904109E-4</v>
      </c>
      <c r="H76" s="27">
        <f t="shared" ref="H76:H79" si="1">G76*H$32</f>
        <v>0</v>
      </c>
    </row>
    <row r="77" spans="1:8" ht="20.100000000000001" customHeight="1">
      <c r="A77" s="23" t="s">
        <v>34</v>
      </c>
      <c r="B77" s="68" t="s">
        <v>112</v>
      </c>
      <c r="C77" s="69"/>
      <c r="D77" s="69"/>
      <c r="E77" s="69"/>
      <c r="F77" s="70"/>
      <c r="G77" s="46">
        <f>15/360*2.032%</f>
        <v>8.4666666666666668E-4</v>
      </c>
      <c r="H77" s="27">
        <f t="shared" si="1"/>
        <v>0</v>
      </c>
    </row>
    <row r="78" spans="1:8" ht="20.100000000000001" customHeight="1">
      <c r="A78" s="23" t="s">
        <v>62</v>
      </c>
      <c r="B78" s="68" t="s">
        <v>113</v>
      </c>
      <c r="C78" s="69"/>
      <c r="D78" s="69"/>
      <c r="E78" s="69"/>
      <c r="F78" s="70"/>
      <c r="G78" s="46">
        <f>50%*(4/12)*1.379%*(G74+G36+G37)</f>
        <v>4.4682153703703699E-4</v>
      </c>
      <c r="H78" s="27">
        <f t="shared" si="1"/>
        <v>0</v>
      </c>
    </row>
    <row r="79" spans="1:8" ht="20.100000000000001" customHeight="1">
      <c r="A79" s="23" t="s">
        <v>36</v>
      </c>
      <c r="B79" s="68" t="s">
        <v>114</v>
      </c>
      <c r="C79" s="69"/>
      <c r="D79" s="69"/>
      <c r="E79" s="69"/>
      <c r="F79" s="70"/>
      <c r="G79" s="46">
        <f>1/12/30*5</f>
        <v>1.3888888888888888E-2</v>
      </c>
      <c r="H79" s="27">
        <f t="shared" si="1"/>
        <v>0</v>
      </c>
    </row>
    <row r="80" spans="1:8" ht="20.100000000000001" customHeight="1">
      <c r="A80" s="68" t="s">
        <v>115</v>
      </c>
      <c r="B80" s="69"/>
      <c r="C80" s="69"/>
      <c r="D80" s="69"/>
      <c r="E80" s="69"/>
      <c r="F80" s="69"/>
      <c r="G80" s="70"/>
      <c r="H80" s="27">
        <f>SUM(H74:H79)</f>
        <v>0</v>
      </c>
    </row>
    <row r="81" spans="1:8" ht="27" customHeight="1">
      <c r="A81" s="25" t="s">
        <v>116</v>
      </c>
      <c r="B81" s="71" t="s">
        <v>117</v>
      </c>
      <c r="C81" s="71"/>
      <c r="D81" s="71"/>
      <c r="E81" s="71"/>
      <c r="F81" s="71"/>
      <c r="G81" s="71"/>
      <c r="H81" s="25" t="s">
        <v>57</v>
      </c>
    </row>
    <row r="82" spans="1:8" ht="20.100000000000001" customHeight="1">
      <c r="A82" s="23" t="s">
        <v>28</v>
      </c>
      <c r="B82" s="59" t="s">
        <v>118</v>
      </c>
      <c r="C82" s="59"/>
      <c r="D82" s="59"/>
      <c r="E82" s="59"/>
      <c r="F82" s="59"/>
      <c r="G82" s="59"/>
      <c r="H82" s="27">
        <v>0</v>
      </c>
    </row>
    <row r="83" spans="1:8" ht="20.100000000000001" customHeight="1">
      <c r="A83" s="62" t="s">
        <v>119</v>
      </c>
      <c r="B83" s="62"/>
      <c r="C83" s="62"/>
      <c r="D83" s="62"/>
      <c r="E83" s="62"/>
      <c r="F83" s="62"/>
      <c r="G83" s="62"/>
      <c r="H83" s="30">
        <f>SUM(H80:H80)+H82</f>
        <v>0</v>
      </c>
    </row>
    <row r="84" spans="1:8" ht="20.100000000000001" customHeight="1">
      <c r="A84" s="61"/>
      <c r="B84" s="61"/>
      <c r="C84" s="61"/>
      <c r="D84" s="61"/>
      <c r="E84" s="61"/>
      <c r="F84" s="61"/>
      <c r="G84" s="61"/>
      <c r="H84" s="61"/>
    </row>
    <row r="85" spans="1:8" ht="20.100000000000001" customHeight="1">
      <c r="A85" s="62" t="s">
        <v>120</v>
      </c>
      <c r="B85" s="62"/>
      <c r="C85" s="62"/>
      <c r="D85" s="62"/>
      <c r="E85" s="62"/>
      <c r="F85" s="62"/>
      <c r="G85" s="62"/>
      <c r="H85" s="62"/>
    </row>
    <row r="86" spans="1:8" ht="20.100000000000001" customHeight="1">
      <c r="A86" s="66" t="s">
        <v>121</v>
      </c>
      <c r="B86" s="66"/>
      <c r="C86" s="66"/>
      <c r="D86" s="66"/>
      <c r="E86" s="66"/>
      <c r="F86" s="66"/>
      <c r="G86" s="66"/>
      <c r="H86" s="25" t="s">
        <v>57</v>
      </c>
    </row>
    <row r="87" spans="1:8" ht="20.100000000000001" customHeight="1">
      <c r="A87" s="24" t="s">
        <v>28</v>
      </c>
      <c r="B87" s="67" t="s">
        <v>122</v>
      </c>
      <c r="C87" s="67"/>
      <c r="D87" s="67"/>
      <c r="E87" s="67"/>
      <c r="F87" s="67"/>
      <c r="G87" s="67"/>
      <c r="H87" s="40"/>
    </row>
    <row r="88" spans="1:8" ht="20.100000000000001" customHeight="1">
      <c r="A88" s="24" t="s">
        <v>30</v>
      </c>
      <c r="B88" s="67" t="s">
        <v>123</v>
      </c>
      <c r="C88" s="67"/>
      <c r="D88" s="67"/>
      <c r="E88" s="67"/>
      <c r="F88" s="67"/>
      <c r="G88" s="67"/>
      <c r="H88" s="40"/>
    </row>
    <row r="89" spans="1:8" ht="20.100000000000001" customHeight="1">
      <c r="A89" s="62" t="s">
        <v>124</v>
      </c>
      <c r="B89" s="62"/>
      <c r="C89" s="62"/>
      <c r="D89" s="62"/>
      <c r="E89" s="62"/>
      <c r="F89" s="62"/>
      <c r="G89" s="62"/>
      <c r="H89" s="30">
        <f>SUM(H87:H88)</f>
        <v>0</v>
      </c>
    </row>
    <row r="90" spans="1:8" ht="20.100000000000001" customHeight="1">
      <c r="A90" s="59"/>
      <c r="B90" s="59"/>
      <c r="C90" s="59"/>
      <c r="D90" s="59"/>
      <c r="E90" s="59"/>
      <c r="F90" s="59"/>
      <c r="G90" s="59"/>
      <c r="H90" s="59"/>
    </row>
    <row r="91" spans="1:8" ht="20.100000000000001" customHeight="1">
      <c r="A91" s="62" t="s">
        <v>125</v>
      </c>
      <c r="B91" s="62"/>
      <c r="C91" s="62"/>
      <c r="D91" s="62"/>
      <c r="E91" s="62"/>
      <c r="F91" s="62"/>
      <c r="G91" s="62"/>
      <c r="H91" s="62"/>
    </row>
    <row r="92" spans="1:8" ht="20.100000000000001" customHeight="1">
      <c r="A92" s="25">
        <v>6</v>
      </c>
      <c r="B92" s="66" t="s">
        <v>126</v>
      </c>
      <c r="C92" s="66"/>
      <c r="D92" s="66"/>
      <c r="E92" s="66"/>
      <c r="F92" s="66"/>
      <c r="G92" s="25" t="s">
        <v>74</v>
      </c>
      <c r="H92" s="25" t="s">
        <v>57</v>
      </c>
    </row>
    <row r="93" spans="1:8" ht="20.100000000000001" customHeight="1">
      <c r="A93" s="66" t="s">
        <v>127</v>
      </c>
      <c r="B93" s="66"/>
      <c r="C93" s="66"/>
      <c r="D93" s="66"/>
      <c r="E93" s="66"/>
      <c r="F93" s="66"/>
      <c r="G93" s="66"/>
      <c r="H93" s="47">
        <f>SUM(H32+H60+H69+H83+H89)</f>
        <v>0</v>
      </c>
    </row>
    <row r="94" spans="1:8" ht="20.100000000000001" customHeight="1">
      <c r="A94" s="23" t="s">
        <v>28</v>
      </c>
      <c r="B94" s="59" t="s">
        <v>128</v>
      </c>
      <c r="C94" s="59"/>
      <c r="D94" s="59"/>
      <c r="E94" s="59"/>
      <c r="F94" s="59"/>
      <c r="G94" s="41">
        <f>[1]Encarregado!G96</f>
        <v>1.38E-2</v>
      </c>
      <c r="H94" s="27">
        <f>H93*G94</f>
        <v>0</v>
      </c>
    </row>
    <row r="95" spans="1:8" ht="20.100000000000001" customHeight="1">
      <c r="A95" s="66" t="s">
        <v>129</v>
      </c>
      <c r="B95" s="66"/>
      <c r="C95" s="66"/>
      <c r="D95" s="66"/>
      <c r="E95" s="66"/>
      <c r="F95" s="66"/>
      <c r="G95" s="66"/>
      <c r="H95" s="47">
        <f>SUM(H32+H60+H69+H83+H89+H94)</f>
        <v>0</v>
      </c>
    </row>
    <row r="96" spans="1:8" ht="20.100000000000001" customHeight="1">
      <c r="A96" s="23" t="s">
        <v>30</v>
      </c>
      <c r="B96" s="59" t="s">
        <v>130</v>
      </c>
      <c r="C96" s="59"/>
      <c r="D96" s="59"/>
      <c r="E96" s="59"/>
      <c r="F96" s="59"/>
      <c r="G96" s="41">
        <f>[1]Encarregado!G98</f>
        <v>1.4999999999999999E-2</v>
      </c>
      <c r="H96" s="27">
        <f>H95*G96</f>
        <v>0</v>
      </c>
    </row>
    <row r="97" spans="1:8" ht="20.100000000000001" customHeight="1">
      <c r="A97" s="66" t="s">
        <v>131</v>
      </c>
      <c r="B97" s="66"/>
      <c r="C97" s="66"/>
      <c r="D97" s="66"/>
      <c r="E97" s="66"/>
      <c r="F97" s="66"/>
      <c r="G97" s="66"/>
      <c r="H97" s="47">
        <f>SUM(H32+H60+H69+H83+H89+H94+H96)</f>
        <v>0</v>
      </c>
    </row>
    <row r="98" spans="1:8" ht="20.100000000000001" customHeight="1">
      <c r="A98" s="23" t="s">
        <v>32</v>
      </c>
      <c r="B98" s="59" t="s">
        <v>132</v>
      </c>
      <c r="C98" s="59"/>
      <c r="D98" s="59"/>
      <c r="E98" s="59"/>
      <c r="F98" s="59"/>
      <c r="G98" s="59"/>
      <c r="H98" s="59"/>
    </row>
    <row r="99" spans="1:8" ht="20.100000000000001" customHeight="1">
      <c r="A99" s="23"/>
      <c r="B99" s="59" t="s">
        <v>133</v>
      </c>
      <c r="C99" s="59"/>
      <c r="D99" s="59"/>
      <c r="E99" s="59"/>
      <c r="F99" s="59"/>
      <c r="G99" s="37">
        <f>100%-SUM(G100:G102)</f>
        <v>0.91349999999999998</v>
      </c>
      <c r="H99" s="27">
        <f>H97/G99</f>
        <v>0</v>
      </c>
    </row>
    <row r="100" spans="1:8" ht="20.100000000000001" customHeight="1">
      <c r="A100" s="23"/>
      <c r="B100" s="59" t="s">
        <v>134</v>
      </c>
      <c r="C100" s="59"/>
      <c r="D100" s="59"/>
      <c r="E100" s="59"/>
      <c r="F100" s="59"/>
      <c r="G100" s="41">
        <v>6.4999999999999997E-3</v>
      </c>
      <c r="H100" s="27">
        <f>(H97/(1-G103)*G100)</f>
        <v>0</v>
      </c>
    </row>
    <row r="101" spans="1:8" ht="20.100000000000001" customHeight="1">
      <c r="A101" s="23"/>
      <c r="B101" s="59" t="s">
        <v>135</v>
      </c>
      <c r="C101" s="59"/>
      <c r="D101" s="59"/>
      <c r="E101" s="59"/>
      <c r="F101" s="59"/>
      <c r="G101" s="41">
        <v>0.03</v>
      </c>
      <c r="H101" s="27">
        <f>H99*G101</f>
        <v>0</v>
      </c>
    </row>
    <row r="102" spans="1:8" ht="20.100000000000001" customHeight="1">
      <c r="A102" s="23"/>
      <c r="B102" s="59" t="s">
        <v>136</v>
      </c>
      <c r="C102" s="59"/>
      <c r="D102" s="59"/>
      <c r="E102" s="59"/>
      <c r="F102" s="59"/>
      <c r="G102" s="41">
        <v>0.05</v>
      </c>
      <c r="H102" s="27">
        <f>H99*G102</f>
        <v>0</v>
      </c>
    </row>
    <row r="103" spans="1:8" ht="20.100000000000001" customHeight="1">
      <c r="A103" s="61" t="s">
        <v>137</v>
      </c>
      <c r="B103" s="61"/>
      <c r="C103" s="61"/>
      <c r="D103" s="61"/>
      <c r="E103" s="61"/>
      <c r="F103" s="61"/>
      <c r="G103" s="42">
        <f>SUM(G100:G102)</f>
        <v>8.6499999999999994E-2</v>
      </c>
      <c r="H103" s="43"/>
    </row>
    <row r="104" spans="1:8" ht="20.100000000000001" customHeight="1">
      <c r="A104" s="62" t="s">
        <v>138</v>
      </c>
      <c r="B104" s="62"/>
      <c r="C104" s="62"/>
      <c r="D104" s="62"/>
      <c r="E104" s="62"/>
      <c r="F104" s="62"/>
      <c r="G104" s="62"/>
      <c r="H104" s="30">
        <f>SUM(H94,H96,H100:H102)</f>
        <v>0</v>
      </c>
    </row>
    <row r="105" spans="1:8" ht="20.100000000000001" customHeight="1">
      <c r="A105" s="59"/>
      <c r="B105" s="59"/>
      <c r="C105" s="59"/>
      <c r="D105" s="59"/>
      <c r="E105" s="59"/>
      <c r="F105" s="59"/>
      <c r="G105" s="59"/>
      <c r="H105" s="59"/>
    </row>
    <row r="106" spans="1:8" ht="20.100000000000001" customHeight="1">
      <c r="A106" s="63" t="s">
        <v>139</v>
      </c>
      <c r="B106" s="63"/>
      <c r="C106" s="63"/>
      <c r="D106" s="63"/>
      <c r="E106" s="63"/>
      <c r="F106" s="63"/>
      <c r="G106" s="63"/>
      <c r="H106" s="63"/>
    </row>
    <row r="107" spans="1:8" ht="27.75" customHeight="1">
      <c r="A107" s="48"/>
      <c r="B107" s="64" t="s">
        <v>140</v>
      </c>
      <c r="C107" s="64"/>
      <c r="D107" s="64"/>
      <c r="E107" s="64"/>
      <c r="F107" s="64"/>
      <c r="G107" s="65" t="s">
        <v>141</v>
      </c>
      <c r="H107" s="65"/>
    </row>
    <row r="108" spans="1:8" ht="20.100000000000001" customHeight="1">
      <c r="A108" s="23" t="s">
        <v>28</v>
      </c>
      <c r="B108" s="59" t="s">
        <v>142</v>
      </c>
      <c r="C108" s="59"/>
      <c r="D108" s="59"/>
      <c r="E108" s="59"/>
      <c r="F108" s="59"/>
      <c r="G108" s="60">
        <f>H32</f>
        <v>0</v>
      </c>
      <c r="H108" s="60"/>
    </row>
    <row r="109" spans="1:8" ht="20.100000000000001" customHeight="1">
      <c r="A109" s="23" t="s">
        <v>30</v>
      </c>
      <c r="B109" s="59" t="s">
        <v>143</v>
      </c>
      <c r="C109" s="59"/>
      <c r="D109" s="59"/>
      <c r="E109" s="59"/>
      <c r="F109" s="59"/>
      <c r="G109" s="60">
        <f>H60</f>
        <v>0</v>
      </c>
      <c r="H109" s="60"/>
    </row>
    <row r="110" spans="1:8" ht="20.100000000000001" customHeight="1">
      <c r="A110" s="23" t="s">
        <v>32</v>
      </c>
      <c r="B110" s="59" t="s">
        <v>144</v>
      </c>
      <c r="C110" s="59"/>
      <c r="D110" s="59"/>
      <c r="E110" s="59"/>
      <c r="F110" s="59"/>
      <c r="G110" s="60">
        <f>H69</f>
        <v>0</v>
      </c>
      <c r="H110" s="60"/>
    </row>
    <row r="111" spans="1:8" ht="20.100000000000001" customHeight="1">
      <c r="A111" s="23" t="s">
        <v>34</v>
      </c>
      <c r="B111" s="59" t="s">
        <v>145</v>
      </c>
      <c r="C111" s="59"/>
      <c r="D111" s="59"/>
      <c r="E111" s="59"/>
      <c r="F111" s="59"/>
      <c r="G111" s="60">
        <f>H83</f>
        <v>0</v>
      </c>
      <c r="H111" s="60"/>
    </row>
    <row r="112" spans="1:8" ht="20.100000000000001" customHeight="1">
      <c r="A112" s="23" t="s">
        <v>62</v>
      </c>
      <c r="B112" s="59" t="s">
        <v>146</v>
      </c>
      <c r="C112" s="59"/>
      <c r="D112" s="59"/>
      <c r="E112" s="59"/>
      <c r="F112" s="59"/>
      <c r="G112" s="60">
        <f>H89</f>
        <v>0</v>
      </c>
      <c r="H112" s="60"/>
    </row>
    <row r="113" spans="1:8" ht="20.100000000000001" customHeight="1">
      <c r="A113" s="23" t="s">
        <v>36</v>
      </c>
      <c r="B113" s="59" t="s">
        <v>147</v>
      </c>
      <c r="C113" s="59"/>
      <c r="D113" s="59"/>
      <c r="E113" s="59"/>
      <c r="F113" s="59"/>
      <c r="G113" s="60">
        <f>H104</f>
        <v>0</v>
      </c>
      <c r="H113" s="60"/>
    </row>
    <row r="114" spans="1:8" ht="20.100000000000001" customHeight="1">
      <c r="A114" s="54" t="s">
        <v>148</v>
      </c>
      <c r="B114" s="54"/>
      <c r="C114" s="54"/>
      <c r="D114" s="54"/>
      <c r="E114" s="54"/>
      <c r="F114" s="54"/>
      <c r="G114" s="55">
        <f>SUM(G108:H113)</f>
        <v>0</v>
      </c>
      <c r="H114" s="55"/>
    </row>
  </sheetData>
  <mergeCells count="134">
    <mergeCell ref="A5:H5"/>
    <mergeCell ref="B6:G6"/>
    <mergeCell ref="B7:G7"/>
    <mergeCell ref="B8:G8"/>
    <mergeCell ref="B9:G9"/>
    <mergeCell ref="B10:G10"/>
    <mergeCell ref="A1:H1"/>
    <mergeCell ref="A2:B2"/>
    <mergeCell ref="C2:H2"/>
    <mergeCell ref="A3:B3"/>
    <mergeCell ref="C3:H3"/>
    <mergeCell ref="A4:H4"/>
    <mergeCell ref="A15:H15"/>
    <mergeCell ref="A16:H16"/>
    <mergeCell ref="A17:H17"/>
    <mergeCell ref="B18:F18"/>
    <mergeCell ref="G18:H18"/>
    <mergeCell ref="B19:F19"/>
    <mergeCell ref="G19:H19"/>
    <mergeCell ref="A11:H11"/>
    <mergeCell ref="A12:H12"/>
    <mergeCell ref="A13:D13"/>
    <mergeCell ref="E13:F13"/>
    <mergeCell ref="G13:H13"/>
    <mergeCell ref="A14:D14"/>
    <mergeCell ref="E14:F14"/>
    <mergeCell ref="G14:H14"/>
    <mergeCell ref="B23:F23"/>
    <mergeCell ref="G23:H23"/>
    <mergeCell ref="A24:H24"/>
    <mergeCell ref="A25:H25"/>
    <mergeCell ref="A26:F26"/>
    <mergeCell ref="B27:F27"/>
    <mergeCell ref="B20:F20"/>
    <mergeCell ref="G20:H20"/>
    <mergeCell ref="B21:F21"/>
    <mergeCell ref="G21:H21"/>
    <mergeCell ref="B22:F22"/>
    <mergeCell ref="G22:H22"/>
    <mergeCell ref="A34:H34"/>
    <mergeCell ref="B35:F35"/>
    <mergeCell ref="B36:F36"/>
    <mergeCell ref="B37:F37"/>
    <mergeCell ref="A38:G38"/>
    <mergeCell ref="A39:H39"/>
    <mergeCell ref="B28:F28"/>
    <mergeCell ref="B29:F29"/>
    <mergeCell ref="B30:F30"/>
    <mergeCell ref="B31:F31"/>
    <mergeCell ref="A32:G32"/>
    <mergeCell ref="A33:H33"/>
    <mergeCell ref="B46:F46"/>
    <mergeCell ref="B47:F47"/>
    <mergeCell ref="B48:F48"/>
    <mergeCell ref="B49:F49"/>
    <mergeCell ref="A50:F50"/>
    <mergeCell ref="A51:H51"/>
    <mergeCell ref="A40:H40"/>
    <mergeCell ref="B41:F41"/>
    <mergeCell ref="B42:F42"/>
    <mergeCell ref="B43:F43"/>
    <mergeCell ref="B44:F44"/>
    <mergeCell ref="B45:F45"/>
    <mergeCell ref="B58:G58"/>
    <mergeCell ref="A59:G59"/>
    <mergeCell ref="A60:G60"/>
    <mergeCell ref="A61:H61"/>
    <mergeCell ref="A62:H62"/>
    <mergeCell ref="B63:F63"/>
    <mergeCell ref="B52:F52"/>
    <mergeCell ref="B53:F53"/>
    <mergeCell ref="B54:F54"/>
    <mergeCell ref="B55:G55"/>
    <mergeCell ref="B56:G56"/>
    <mergeCell ref="B57:G57"/>
    <mergeCell ref="A70:H70"/>
    <mergeCell ref="A71:H71"/>
    <mergeCell ref="A72:G72"/>
    <mergeCell ref="B73:G73"/>
    <mergeCell ref="B74:F74"/>
    <mergeCell ref="B75:F75"/>
    <mergeCell ref="B64:F64"/>
    <mergeCell ref="B65:F65"/>
    <mergeCell ref="B66:F66"/>
    <mergeCell ref="B67:F67"/>
    <mergeCell ref="B68:F68"/>
    <mergeCell ref="A69:G69"/>
    <mergeCell ref="B82:G82"/>
    <mergeCell ref="A83:G83"/>
    <mergeCell ref="A84:H84"/>
    <mergeCell ref="A85:H85"/>
    <mergeCell ref="A86:G86"/>
    <mergeCell ref="B87:G87"/>
    <mergeCell ref="B76:F76"/>
    <mergeCell ref="B77:F77"/>
    <mergeCell ref="B78:F78"/>
    <mergeCell ref="B79:F79"/>
    <mergeCell ref="A80:G80"/>
    <mergeCell ref="B81:G81"/>
    <mergeCell ref="B94:F94"/>
    <mergeCell ref="A95:G95"/>
    <mergeCell ref="B96:F96"/>
    <mergeCell ref="A97:G97"/>
    <mergeCell ref="B98:H98"/>
    <mergeCell ref="B99:F99"/>
    <mergeCell ref="B88:G88"/>
    <mergeCell ref="A89:G89"/>
    <mergeCell ref="A90:H90"/>
    <mergeCell ref="A91:H91"/>
    <mergeCell ref="B92:F92"/>
    <mergeCell ref="A93:G93"/>
    <mergeCell ref="A106:H106"/>
    <mergeCell ref="B107:F107"/>
    <mergeCell ref="G107:H107"/>
    <mergeCell ref="B108:F108"/>
    <mergeCell ref="G108:H108"/>
    <mergeCell ref="B109:F109"/>
    <mergeCell ref="G109:H109"/>
    <mergeCell ref="B100:F100"/>
    <mergeCell ref="B101:F101"/>
    <mergeCell ref="B102:F102"/>
    <mergeCell ref="A103:F103"/>
    <mergeCell ref="A104:G104"/>
    <mergeCell ref="A105:H105"/>
    <mergeCell ref="B113:F113"/>
    <mergeCell ref="G113:H113"/>
    <mergeCell ref="A114:F114"/>
    <mergeCell ref="G114:H114"/>
    <mergeCell ref="B110:F110"/>
    <mergeCell ref="G110:H110"/>
    <mergeCell ref="B111:F111"/>
    <mergeCell ref="G111:H111"/>
    <mergeCell ref="B112:F112"/>
    <mergeCell ref="G112:H112"/>
  </mergeCells>
  <pageMargins left="0.511811024" right="0.511811024" top="0.78740157499999996" bottom="0.78740157499999996" header="0.31496062000000002" footer="0.31496062000000002"/>
  <pageSetup paperSize="9" fitToHeight="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2027-04E2-4D2B-A5AB-EA79BF3B243A}">
  <dimension ref="A1:D15"/>
  <sheetViews>
    <sheetView workbookViewId="0">
      <selection activeCell="J20" sqref="J20"/>
    </sheetView>
  </sheetViews>
  <sheetFormatPr defaultColWidth="15.7109375" defaultRowHeight="15"/>
  <sheetData>
    <row r="1" spans="1:4" ht="18.75">
      <c r="A1" s="95" t="s">
        <v>149</v>
      </c>
      <c r="B1" s="95"/>
      <c r="C1" s="95"/>
      <c r="D1" s="95"/>
    </row>
    <row r="2" spans="1:4">
      <c r="A2" s="16" t="s">
        <v>150</v>
      </c>
      <c r="B2" s="16" t="s">
        <v>151</v>
      </c>
      <c r="C2" s="16" t="s">
        <v>152</v>
      </c>
      <c r="D2" s="16" t="s">
        <v>153</v>
      </c>
    </row>
    <row r="3" spans="1:4">
      <c r="A3" s="13" t="s">
        <v>154</v>
      </c>
      <c r="B3" s="13" t="s">
        <v>155</v>
      </c>
      <c r="C3" s="13">
        <v>12</v>
      </c>
      <c r="D3" s="13" t="s">
        <v>156</v>
      </c>
    </row>
    <row r="4" spans="1:4">
      <c r="A4" s="10" t="s">
        <v>157</v>
      </c>
      <c r="B4" s="11" t="s">
        <v>158</v>
      </c>
      <c r="C4" s="10">
        <v>12</v>
      </c>
      <c r="D4" s="10" t="s">
        <v>157</v>
      </c>
    </row>
    <row r="5" spans="1:4">
      <c r="A5" s="12" t="s">
        <v>159</v>
      </c>
      <c r="B5" s="12" t="s">
        <v>155</v>
      </c>
      <c r="C5" s="12">
        <v>12</v>
      </c>
      <c r="D5" s="12" t="s">
        <v>160</v>
      </c>
    </row>
    <row r="6" spans="1:4">
      <c r="A6" s="10" t="s">
        <v>157</v>
      </c>
      <c r="B6" s="11" t="s">
        <v>158</v>
      </c>
      <c r="C6" s="10">
        <v>12</v>
      </c>
      <c r="D6" s="10" t="s">
        <v>157</v>
      </c>
    </row>
    <row r="7" spans="1:4">
      <c r="A7" s="14" t="s">
        <v>154</v>
      </c>
      <c r="B7" s="14" t="s">
        <v>155</v>
      </c>
      <c r="C7" s="14">
        <v>12</v>
      </c>
      <c r="D7" s="14" t="s">
        <v>161</v>
      </c>
    </row>
    <row r="8" spans="1:4">
      <c r="A8" s="10" t="s">
        <v>157</v>
      </c>
      <c r="B8" s="11" t="s">
        <v>158</v>
      </c>
      <c r="C8" s="10">
        <v>12</v>
      </c>
      <c r="D8" s="10" t="s">
        <v>157</v>
      </c>
    </row>
    <row r="9" spans="1:4">
      <c r="A9" s="12" t="s">
        <v>159</v>
      </c>
      <c r="B9" s="12" t="s">
        <v>155</v>
      </c>
      <c r="C9" s="12">
        <v>12</v>
      </c>
      <c r="D9" s="12" t="s">
        <v>162</v>
      </c>
    </row>
    <row r="10" spans="1:4">
      <c r="A10" s="10" t="s">
        <v>157</v>
      </c>
      <c r="B10" s="11" t="s">
        <v>158</v>
      </c>
      <c r="C10" s="10">
        <v>12</v>
      </c>
      <c r="D10" s="10" t="s">
        <v>157</v>
      </c>
    </row>
    <row r="11" spans="1:4">
      <c r="A11" s="14" t="s">
        <v>154</v>
      </c>
      <c r="B11" s="14" t="s">
        <v>155</v>
      </c>
      <c r="C11" s="14">
        <v>12</v>
      </c>
      <c r="D11" s="14" t="s">
        <v>163</v>
      </c>
    </row>
    <row r="12" spans="1:4">
      <c r="A12" s="10" t="s">
        <v>157</v>
      </c>
      <c r="B12" s="11" t="s">
        <v>158</v>
      </c>
      <c r="C12" s="10">
        <v>12</v>
      </c>
      <c r="D12" s="10" t="s">
        <v>157</v>
      </c>
    </row>
    <row r="13" spans="1:4">
      <c r="A13" s="12" t="s">
        <v>159</v>
      </c>
      <c r="B13" s="12" t="s">
        <v>155</v>
      </c>
      <c r="C13" s="12">
        <v>12</v>
      </c>
      <c r="D13" s="12" t="s">
        <v>164</v>
      </c>
    </row>
    <row r="14" spans="1:4">
      <c r="A14" s="10" t="s">
        <v>157</v>
      </c>
      <c r="B14" s="11" t="s">
        <v>158</v>
      </c>
      <c r="C14" s="10">
        <v>12</v>
      </c>
      <c r="D14" s="10" t="s">
        <v>157</v>
      </c>
    </row>
    <row r="15" spans="1:4">
      <c r="A15" s="15" t="s">
        <v>154</v>
      </c>
      <c r="B15" s="15" t="s">
        <v>155</v>
      </c>
      <c r="C15" s="15">
        <v>12</v>
      </c>
      <c r="D15" s="15" t="s">
        <v>165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Fesaude</dc:creator>
  <cp:keywords/>
  <dc:description/>
  <cp:lastModifiedBy>Maina Barcelos de Andrade Ferreira</cp:lastModifiedBy>
  <cp:revision/>
  <dcterms:created xsi:type="dcterms:W3CDTF">2023-02-01T17:40:35Z</dcterms:created>
  <dcterms:modified xsi:type="dcterms:W3CDTF">2023-03-16T13:39:58Z</dcterms:modified>
  <cp:category/>
  <cp:contentStatus/>
</cp:coreProperties>
</file>